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.sz.tábla" sheetId="1" state="visible" r:id="rId2"/>
    <sheet name="2.sz.tábla" sheetId="2" state="visible" r:id="rId3"/>
    <sheet name="2a. tábla" sheetId="3" state="visible" r:id="rId4"/>
    <sheet name="3.tábla" sheetId="4" state="visible" r:id="rId5"/>
    <sheet name="4. sz. tábla" sheetId="5" state="visible" r:id="rId6"/>
    <sheet name="5.sz.tábla " sheetId="6" state="visible" r:id="rId7"/>
    <sheet name="6. sz. tábla " sheetId="7" state="visible" r:id="rId8"/>
    <sheet name="7. sz. tábla" sheetId="8" state="visible" r:id="rId9"/>
    <sheet name="8. sz. tábla " sheetId="9" state="visible" r:id="rId10"/>
  </sheets>
  <externalReferences>
    <externalReference r:id="rId11"/>
  </externalReferences>
  <definedNames>
    <definedName function="false" hidden="false" localSheetId="0" name="_xlnm.Print_Area" vbProcedure="false">'1.sz.tábla'!$A$3:$E$38</definedName>
    <definedName function="false" hidden="false" localSheetId="1" name="_xlnm.Print_Area" vbProcedure="false">'2.sz.tábla'!$A$1:$E$97</definedName>
    <definedName function="false" hidden="false" localSheetId="2" name="_xlnm.Print_Area" vbProcedure="false">'2a. tábla'!$A$1:$H$52</definedName>
    <definedName function="false" hidden="false" localSheetId="3" name="_xlnm.Print_Area" vbProcedure="false">'3.tábla'!$A$1:$E$50</definedName>
    <definedName function="false" hidden="false" localSheetId="4" name="_xlnm.Print_Area" vbProcedure="false">'4. sz. tábla'!$A$1:$E$25</definedName>
    <definedName function="false" hidden="false" localSheetId="5" name="_xlnm.Print_Area" vbProcedure="false">'5.sz.tábla '!$A$1:$E$40</definedName>
    <definedName function="false" hidden="false" localSheetId="6" name="_xlnm.Print_Area" vbProcedure="false">'6. sz. tábla '!$A$1:$J$61</definedName>
    <definedName function="false" hidden="false" localSheetId="7" name="_xlnm.Print_Area" vbProcedure="false">'7. sz. tábla'!$A$2:$J$90</definedName>
    <definedName function="false" hidden="false" localSheetId="8" name="_xlnm.Print_Area" vbProcedure="false">'8. sz. tábla '!$A$1:$N$49</definedName>
    <definedName function="false" hidden="false" name="onev" vbProcedure="false">[1]kod!$BT$34:$BT$3186</definedName>
    <definedName function="false" hidden="false" localSheetId="0" name="_xlnm.Print_Area" vbProcedure="false">'1.sz.tábla'!$A$3:$E$38</definedName>
    <definedName function="false" hidden="false" localSheetId="1" name="_xlnm.Print_Area" vbProcedure="false">'2.sz.tábla'!$A$1:$E$97</definedName>
    <definedName function="false" hidden="false" localSheetId="2" name="_xlnm.Print_Area" vbProcedure="false">'2a. tábla'!$A$1:$H$52</definedName>
    <definedName function="false" hidden="false" localSheetId="3" name="_xlnm.Print_Area" vbProcedure="false">'3.tábla'!$A$1:$E$50</definedName>
    <definedName function="false" hidden="false" localSheetId="4" name="_xlnm.Print_Area" vbProcedure="false">'4. sz. tábla'!$A$1:$E$25</definedName>
    <definedName function="false" hidden="false" localSheetId="5" name="_xlnm.Print_Area" vbProcedure="false">'5.sz.tábla '!$A$1:$E$40</definedName>
    <definedName function="false" hidden="false" localSheetId="6" name="_xlnm.Print_Area" vbProcedure="false">'6. sz. tábla '!$A$1:$J$61</definedName>
    <definedName function="false" hidden="false" localSheetId="7" name="_xlnm.Print_Area" vbProcedure="false">'7. sz. tábla'!$A$2:$J$90</definedName>
    <definedName function="false" hidden="false" localSheetId="8" name="_xlnm.Print_Area" vbProcedure="false">'8. sz. tábla '!$A$1:$N$49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<sst xmlns="http://schemas.openxmlformats.org/spreadsheetml/2006/main" count="575" uniqueCount="401">
  <si>
    <t xml:space="preserve">AZ ÖNKORMÁNYZAT FŐÖSSZESÍTŐJE</t>
  </si>
  <si>
    <t xml:space="preserve">MEGNEVEZÉS</t>
  </si>
  <si>
    <t xml:space="preserve">2018. évi eredeti előirányzat</t>
  </si>
  <si>
    <t xml:space="preserve">I. Módosítás</t>
  </si>
  <si>
    <t xml:space="preserve">II. Módosítás</t>
  </si>
  <si>
    <t xml:space="preserve">Eltérés</t>
  </si>
  <si>
    <t xml:space="preserve">I. Működési célú támogatások államháztartáson belülről</t>
  </si>
  <si>
    <t xml:space="preserve">II. Felhalmozási célú támogatások államháztartáson belülről</t>
  </si>
  <si>
    <t xml:space="preserve">III. Közhatalmi bevételek</t>
  </si>
  <si>
    <t xml:space="preserve">IV. Működési bevételek</t>
  </si>
  <si>
    <t xml:space="preserve">V. Felhalmozási bevételek</t>
  </si>
  <si>
    <t xml:space="preserve">VI. Működési célú átvett pénzeszközök</t>
  </si>
  <si>
    <t xml:space="preserve">VII. Felhalmozási célú átvett pénzeszközök</t>
  </si>
  <si>
    <t xml:space="preserve">Költségvetési bevételek összesen:</t>
  </si>
  <si>
    <t xml:space="preserve">VIII. Finanszírozási bevételek</t>
  </si>
  <si>
    <t xml:space="preserve">1. Költségvetési hiány belső finanszírozására szolgáló finanszírozási  bevételek</t>
  </si>
  <si>
    <t xml:space="preserve">2. Költségvetési hiány külső finanszírozására szolgáló finanszírozási célú pénzügyi műveletek bevételei</t>
  </si>
  <si>
    <t xml:space="preserve">Finanszírozási  bevételek összesen:</t>
  </si>
  <si>
    <t xml:space="preserve">Bevételek összesen:</t>
  </si>
  <si>
    <t xml:space="preserve">Működési kiadások</t>
  </si>
  <si>
    <t xml:space="preserve">Önkormányzat</t>
  </si>
  <si>
    <t xml:space="preserve">Felhalmozási kiadások</t>
  </si>
  <si>
    <t xml:space="preserve">Fejlesztési kiadások</t>
  </si>
  <si>
    <t xml:space="preserve">Beruházás</t>
  </si>
  <si>
    <t xml:space="preserve">Felújítás</t>
  </si>
  <si>
    <t xml:space="preserve">Egyéb felhalmozási kiadások</t>
  </si>
  <si>
    <t xml:space="preserve">Tartalékok</t>
  </si>
  <si>
    <t xml:space="preserve">Általános</t>
  </si>
  <si>
    <t xml:space="preserve">Céltartalék</t>
  </si>
  <si>
    <t xml:space="preserve">Költségvetési kiadások összesen:</t>
  </si>
  <si>
    <t xml:space="preserve">Hiteltörlesztés</t>
  </si>
  <si>
    <t xml:space="preserve">Állami támogatás megelőlegezés visszafizetés</t>
  </si>
  <si>
    <t xml:space="preserve">Finanszírozási kiadások összesen:</t>
  </si>
  <si>
    <t xml:space="preserve">Kiadások összesen:</t>
  </si>
  <si>
    <t xml:space="preserve">BEVÉTELEK ELŐIRÁNYZATA</t>
  </si>
  <si>
    <t xml:space="preserve">1. Önkormányzat működési támogatásai</t>
  </si>
  <si>
    <t xml:space="preserve">1.1. Helyi önk. működésének ált. támogatása</t>
  </si>
  <si>
    <t xml:space="preserve"> 1.2. Települési önk. egyes köznev. feladatainak támogatása</t>
  </si>
  <si>
    <t xml:space="preserve"> 1.3. Települési önk. szoc. és gyermekjóléti feladatainak tám.</t>
  </si>
  <si>
    <t xml:space="preserve"> 1.4. Települési önk. kult. feladatainak támogatása</t>
  </si>
  <si>
    <t xml:space="preserve"> 1.5. Helyi önk. Működési célú költségvetési támogatásai és kiegészítő támogatásai BMÖGF/63-12/2018.</t>
  </si>
  <si>
    <t xml:space="preserve"> 1.6. Elszámolásból származó bevételek</t>
  </si>
  <si>
    <t xml:space="preserve"> 1.7. Gyermekétkeztetés</t>
  </si>
  <si>
    <t xml:space="preserve">2. Elvonások, befizetések </t>
  </si>
  <si>
    <t xml:space="preserve">3. Működési célú garancia- és kezességvállalásból származó megtérülések áh-n belülről</t>
  </si>
  <si>
    <t xml:space="preserve"> 4. Működési célú visszatérítendő támogatások, kölcsönök visszatérülése áh-n belülről</t>
  </si>
  <si>
    <t xml:space="preserve">5. Működési célú visszatérítendő támogatások, kölcsönök igénybevétele áh-n belülről</t>
  </si>
  <si>
    <t xml:space="preserve"> 6. Egyéb működési célú támogatások bevételei államháztartáson belülről</t>
  </si>
  <si>
    <t xml:space="preserve">   ebből működési célú támogatás társadalombiztosítási alapból</t>
  </si>
  <si>
    <t xml:space="preserve">  ebből: diák munkabér támogatás</t>
  </si>
  <si>
    <t xml:space="preserve">  1. Felhalmozási célú önkormányzati támogatások</t>
  </si>
  <si>
    <t xml:space="preserve"> 1.1. Felhalmozási célú központosított támogatások</t>
  </si>
  <si>
    <t xml:space="preserve">1.2. Felhalmozási célú egyéb támogatások</t>
  </si>
  <si>
    <t xml:space="preserve">1.3. Belterületi utak felújítása támogatás</t>
  </si>
  <si>
    <t xml:space="preserve">1.4. Adósságkonszolidációs tám.</t>
  </si>
  <si>
    <t xml:space="preserve">2. Felhalmozási célú garancia- és kezességvállalásból származó megtérülések áh-n belülről</t>
  </si>
  <si>
    <t xml:space="preserve"> 3. Felhalmozási célú visszatérítendő támogatások, kölcsönök visszatérülése áh-n belülről</t>
  </si>
  <si>
    <t xml:space="preserve"> 4. Felhalmozási célú visszatérítendő támogatások, kölcsönök igénybevétele áh-n belülről</t>
  </si>
  <si>
    <t xml:space="preserve">5. Egyéb felhalmozási célú támogatások államháztartáson belülről</t>
  </si>
  <si>
    <t xml:space="preserve">1. Vagyoni típusú adók</t>
  </si>
  <si>
    <t xml:space="preserve">      1.1. Építményadó</t>
  </si>
  <si>
    <t xml:space="preserve">      1.2. Telekadó</t>
  </si>
  <si>
    <t xml:space="preserve">      1.3. Magánszemélyek kommunális adója</t>
  </si>
  <si>
    <t xml:space="preserve">2. Termékek és szolgáltatások adói</t>
  </si>
  <si>
    <t xml:space="preserve">2.1.  Értékesítési és forgalmi adók</t>
  </si>
  <si>
    <t xml:space="preserve">      2.1. 1. Iparűzési adó</t>
  </si>
  <si>
    <t xml:space="preserve">2.2.  Gépjárműadók</t>
  </si>
  <si>
    <t xml:space="preserve">2.3. Egyéb áruhasználati és szolgáltatási adók</t>
  </si>
  <si>
    <t xml:space="preserve">      2.3.1. Ifa személyek u.</t>
  </si>
  <si>
    <t xml:space="preserve">      2.3.2. Talajterhelési díj</t>
  </si>
  <si>
    <t xml:space="preserve">      2.3.3. Települési adó</t>
  </si>
  <si>
    <t xml:space="preserve">3. Egyéb közhatalmi bevételek  (bírság, pótlék)</t>
  </si>
  <si>
    <t xml:space="preserve">1. Áru- és készletértékesítés bevétele</t>
  </si>
  <si>
    <t xml:space="preserve">2. Nyújtott szolgáltatások ellenértéke</t>
  </si>
  <si>
    <t xml:space="preserve">Ebből: bérleti díjak</t>
  </si>
  <si>
    <t xml:space="preserve">3. Közvetített szolgáltatások ellenértéke</t>
  </si>
  <si>
    <t xml:space="preserve">4. Tulajdonosi bevételek</t>
  </si>
  <si>
    <t xml:space="preserve">4.1. Bérleti díjak</t>
  </si>
  <si>
    <t xml:space="preserve">4.2. Részesedés után kapott osztalék</t>
  </si>
  <si>
    <t xml:space="preserve">5. Ellátási díjak</t>
  </si>
  <si>
    <t xml:space="preserve">6. Kiszámlázott Áfa</t>
  </si>
  <si>
    <t xml:space="preserve">7. Áfa visszatérítés</t>
  </si>
  <si>
    <t xml:space="preserve">8. Kamatbevétel</t>
  </si>
  <si>
    <t xml:space="preserve">9. Egyéb működési bevételek (kártérítés, kötbér, stb.)</t>
  </si>
  <si>
    <t xml:space="preserve">  1. Immateriális javak  értékesítése</t>
  </si>
  <si>
    <t xml:space="preserve">  2. Ingatlanok értékesítése (3/2018. (I. 29.) hat.)</t>
  </si>
  <si>
    <t xml:space="preserve">  3. Egyéb tárgyi eszközök értékesítése (30/2018. (IV. 12.) hat.)</t>
  </si>
  <si>
    <t xml:space="preserve">  4. Részesedések értékesítése</t>
  </si>
  <si>
    <t xml:space="preserve">  5. Részesedések megszűnéséhez kapcsolódó bevételek</t>
  </si>
  <si>
    <t xml:space="preserve">1. Működési célú garancia- és kezességvállalásból származó megtérülések áh-n kívülről</t>
  </si>
  <si>
    <t xml:space="preserve"> 2. Működési célú visszatérítendő támogatások, kölcsönök visszatérülése államháztartáson kívülről</t>
  </si>
  <si>
    <t xml:space="preserve">3. Egyéb működési célú átvett pénzeszközök</t>
  </si>
  <si>
    <t xml:space="preserve">1. Felhalmozási célú garancia- és kezességvállalásból származó megtérülések áh-n kívülről</t>
  </si>
  <si>
    <t xml:space="preserve"> 2. Felhalmozási célú visszatérítendő támogatások, kölcsönök visszatérülése államháztartáson kívülről</t>
  </si>
  <si>
    <t xml:space="preserve">3. Egyéb felhalmozási célú átvett pénzeszközök</t>
  </si>
  <si>
    <t xml:space="preserve">3.1. KKETTKK vissza nem térítendő támogatás</t>
  </si>
  <si>
    <t xml:space="preserve"> 1. Költségvetési hiány belső finanszírozására szolgáló bevételek</t>
  </si>
  <si>
    <t xml:space="preserve">    1.1. Előző év költségvetési maradványának  igénybevétele működési célra</t>
  </si>
  <si>
    <t xml:space="preserve">    1.2. Előző év költségvetési maradványának igénybevétele felhalmozási célra</t>
  </si>
  <si>
    <t xml:space="preserve">  2. Költségvetési hiány külső finanszírozására szolgáló finanszírozási bevételek</t>
  </si>
  <si>
    <t xml:space="preserve">2.1. Hitel, kölcsön felvétele áh-n kívülről</t>
  </si>
  <si>
    <t xml:space="preserve">2.1.1. Hosszú lejáratú hitelek, kölcsönök felvétele</t>
  </si>
  <si>
    <t xml:space="preserve">2.1.2. Likviditási célú hitelek, kölcsönök felvétele pénzügyi vállalkozástól</t>
  </si>
  <si>
    <t xml:space="preserve">2.1.3. Rövid lejáratú hitelek, kölcsönök felvétele</t>
  </si>
  <si>
    <t xml:space="preserve">2.2. Belföldi értékpapírok bevételei</t>
  </si>
  <si>
    <t xml:space="preserve">   2.2.1. Forgatási célú értékpapírok beváltása, értékesítéseű</t>
  </si>
  <si>
    <t xml:space="preserve">  2.2.2. Forgatási célú értékpapírok kibocsátása</t>
  </si>
  <si>
    <t xml:space="preserve"> 2.2.3. Befektetési célú belföldi értékpapírok beváltása, értékesítése</t>
  </si>
  <si>
    <t xml:space="preserve"> 2.2.4. Befektetési célú belföldi értékpapírok kibocsátása</t>
  </si>
  <si>
    <t xml:space="preserve">2.3. Betét bevonás</t>
  </si>
  <si>
    <t xml:space="preserve">2.4. Államháztartáson belüli megelőlegezések</t>
  </si>
  <si>
    <t xml:space="preserve">Finanszírozási bevételek összesen:</t>
  </si>
  <si>
    <t xml:space="preserve">Összes bevétel:</t>
  </si>
  <si>
    <t xml:space="preserve">Intézményi létszámok:</t>
  </si>
  <si>
    <t xml:space="preserve">  ebből közfoglalkoztatott</t>
  </si>
  <si>
    <t xml:space="preserve">ÁLLAMI TÁMOGATÁSOK 2018. ÉV</t>
  </si>
  <si>
    <t xml:space="preserve">Létszám</t>
  </si>
  <si>
    <t xml:space="preserve">Mutató</t>
  </si>
  <si>
    <t xml:space="preserve">Fajlagos</t>
  </si>
  <si>
    <t xml:space="preserve">Eredeti előirányzat</t>
  </si>
  <si>
    <t xml:space="preserve">I. HELYI ÖNKORMÁNYZATOK MŰKÖDÉSÉNEK ÁLT.TÁMOGATÁSA</t>
  </si>
  <si>
    <t xml:space="preserve">1. Települési önkormányzatok működésének támogatása</t>
  </si>
  <si>
    <t xml:space="preserve">Önkormányzati hivatal működtetésének támogatás (beszámítás után)</t>
  </si>
  <si>
    <t xml:space="preserve">Önkormányzati hivatal működtetésének támogatás elismert hivatali létsz.</t>
  </si>
  <si>
    <t xml:space="preserve">Beszámítás összege</t>
  </si>
  <si>
    <t xml:space="preserve">Település üzemeltetéséhez kapcsolódó feladatellát.támog.(beszámítás után)</t>
  </si>
  <si>
    <t xml:space="preserve">Zöldterület-gazdálk-al kapcsolatos feladatok ellátásának támog.</t>
  </si>
  <si>
    <t xml:space="preserve">Közvilágítás fenntartásának támogatás</t>
  </si>
  <si>
    <t xml:space="preserve">Köztemető fenntartással kapcsolatos feladatok támog.</t>
  </si>
  <si>
    <t xml:space="preserve">Közutak fenntartásának támogatás</t>
  </si>
  <si>
    <t xml:space="preserve">Egyéb önkormányzati feladatok támogatása (beszámítás után)</t>
  </si>
  <si>
    <t xml:space="preserve">Egyéb önkormányzati feladatok támogatása</t>
  </si>
  <si>
    <t xml:space="preserve">Lakott külterületekkel kapcsolatos feladatok támogatása(beszámítás után)</t>
  </si>
  <si>
    <t xml:space="preserve">Lakott külterületekkel kapcsolatos feladatok támogatása</t>
  </si>
  <si>
    <t xml:space="preserve">Üdülőhelyi feladatok támogatása (beszámitás után)</t>
  </si>
  <si>
    <t xml:space="preserve">Üdülőhelyi feladatok támogatása </t>
  </si>
  <si>
    <t xml:space="preserve">5. 2017. évről áthúzódó bérkompenzáció támogatása</t>
  </si>
  <si>
    <t xml:space="preserve">6. Polgármesteri illetmény támogatása</t>
  </si>
  <si>
    <t xml:space="preserve">II. EGYES KÖZNEVELÉSI FELADATOK TÁMOGATÁSA</t>
  </si>
  <si>
    <t xml:space="preserve">III. SZOCIÁLIS, GYERMEKJÓLÉTI  ÉS GYERMEKÉTKEZTETÉSI FELADATAI</t>
  </si>
  <si>
    <t xml:space="preserve">1. Szociális ágazati összevont pótlék</t>
  </si>
  <si>
    <t xml:space="preserve">2. A települési önkormányzatok szociális feladatainak egyéb támogatása</t>
  </si>
  <si>
    <t xml:space="preserve">3. Egyéb szociális és gyermekjóléti feladatok támogatása</t>
  </si>
  <si>
    <t xml:space="preserve">       e) Falugondnoki vagy tanyagondnoki szolgáltatás</t>
  </si>
  <si>
    <t xml:space="preserve">5. Gyermekétkeztetés támogatása</t>
  </si>
  <si>
    <t xml:space="preserve">       a) Finanszírozás szempontjábol elismert dolgozók bértámogatása</t>
  </si>
  <si>
    <t xml:space="preserve">       b) Gyermekétkeztetés üzemeltetési  támogatása</t>
  </si>
  <si>
    <t xml:space="preserve">IV. A TELEPÜLÉSI ÖNKORMÁNYZATOK KULTURÁLIS FELADATAINAK TÁMOGATÁSA</t>
  </si>
  <si>
    <t xml:space="preserve">1. d) Települési önkormányzatok nyilvános könyvtári és közművelődési feladatok támogatása</t>
  </si>
  <si>
    <t xml:space="preserve">Helyi önkormányzatok kiegészítő támogatásai</t>
  </si>
  <si>
    <t xml:space="preserve">9. A települési önkormányzatok szociális célú tüzelőanyag vásárlásához kapcsolódó támogatása</t>
  </si>
  <si>
    <t xml:space="preserve">Önkormányzati elszámolások</t>
  </si>
  <si>
    <t xml:space="preserve">Összesen</t>
  </si>
  <si>
    <t xml:space="preserve">MŰKÖDÉSI KIADÁSOK 2018. ÉV</t>
  </si>
  <si>
    <t xml:space="preserve">Önkormányzat költségvetése</t>
  </si>
  <si>
    <t xml:space="preserve">I. Személyi juttatás</t>
  </si>
  <si>
    <t xml:space="preserve">II. Munkaadót terhelő járulékok</t>
  </si>
  <si>
    <t xml:space="preserve">III. Dologi kiadások</t>
  </si>
  <si>
    <t xml:space="preserve">Ebből</t>
  </si>
  <si>
    <t xml:space="preserve">Szakmai anyagok beszerzése                                                                                              </t>
  </si>
  <si>
    <t xml:space="preserve">Üzemeltetési anyagok beszerzése                                                                                         </t>
  </si>
  <si>
    <t xml:space="preserve">Árubeszerzés                                                                                                            </t>
  </si>
  <si>
    <t xml:space="preserve">Informatikai szolgáltatások igénybevétele                                                                               </t>
  </si>
  <si>
    <t xml:space="preserve">Egyéb kommunikációs szolgáltatások                                                                                      </t>
  </si>
  <si>
    <t xml:space="preserve">Közüzemi díjak                                                                                                          </t>
  </si>
  <si>
    <t xml:space="preserve">Vásárolt élelmezés                                                                                                      </t>
  </si>
  <si>
    <t xml:space="preserve">Bérleti és lízing díjak                                                                                     </t>
  </si>
  <si>
    <t xml:space="preserve">Karbantartási, kisjavítási szolgáltatások                                                                               </t>
  </si>
  <si>
    <t xml:space="preserve">Közvetített szolgáltatások                                                                                     </t>
  </si>
  <si>
    <t xml:space="preserve">Szakmai tevékenységet segítő szolgáltatások                                                                             </t>
  </si>
  <si>
    <t xml:space="preserve">Egyéb szolgáltatások                                                                                                    </t>
  </si>
  <si>
    <t xml:space="preserve">Kiküldetések kiadásai                                                                                                   </t>
  </si>
  <si>
    <t xml:space="preserve">Reklám- és propagandakiadások                                                                                           </t>
  </si>
  <si>
    <t xml:space="preserve">Működési célú előzetesen felszámított általános forgalmi adó                                                            </t>
  </si>
  <si>
    <t xml:space="preserve">Fizetendő általános forgalmi adó                                                                                        </t>
  </si>
  <si>
    <t xml:space="preserve">Egyéb pénzügyi műveletek kiadásai</t>
  </si>
  <si>
    <t xml:space="preserve">Egyéb dologi kiadások                                                                                                   </t>
  </si>
  <si>
    <t xml:space="preserve">Dologi kiadások EFOP-1.5.2-16-2017-00016</t>
  </si>
  <si>
    <t xml:space="preserve">IV. Egyéb működési célú kiadások  (4)</t>
  </si>
  <si>
    <t xml:space="preserve">1. Működési célú támogatások államháztartáson belülre</t>
  </si>
  <si>
    <t xml:space="preserve">2. Működési célú támogatások államháztartáson kívülre</t>
  </si>
  <si>
    <t xml:space="preserve">3. Állami támogatás visszafizetése elszámolás alapján</t>
  </si>
  <si>
    <t xml:space="preserve">IV. Összesen:</t>
  </si>
  <si>
    <t xml:space="preserve">V. Ellátottak pénzbeli juttatásai</t>
  </si>
  <si>
    <t xml:space="preserve">Nyári szociális gyermekétkeztetés</t>
  </si>
  <si>
    <t xml:space="preserve">Rendkívüli gyermekvédelmi támogatás</t>
  </si>
  <si>
    <t xml:space="preserve">Egyéb önkormányzati támogatás, átmeneti segély </t>
  </si>
  <si>
    <t xml:space="preserve">Méltányos ápolási díj</t>
  </si>
  <si>
    <t xml:space="preserve">Születési segély</t>
  </si>
  <si>
    <t xml:space="preserve">Temetési segély</t>
  </si>
  <si>
    <t xml:space="preserve">Köztemetés</t>
  </si>
  <si>
    <t xml:space="preserve">Közlekedési támogatás</t>
  </si>
  <si>
    <t xml:space="preserve">Ápolási díj</t>
  </si>
  <si>
    <t xml:space="preserve">Egyéb önkormányzati támogatás (tüzifa támogatás)</t>
  </si>
  <si>
    <t xml:space="preserve">V. Összesen</t>
  </si>
  <si>
    <t xml:space="preserve">Önkormányzati feladatok összesen:</t>
  </si>
  <si>
    <t xml:space="preserve">Működési célú támogatás államháztartáson belülre</t>
  </si>
  <si>
    <t xml:space="preserve">Közoktatási Intézményfenntartó Társulás (Óvoda)</t>
  </si>
  <si>
    <t xml:space="preserve">Balatonfüredi Közös Önkormányzati Hivatal (Hivatal)</t>
  </si>
  <si>
    <t xml:space="preserve">Közös Hivatal (rendszeres gyermekvédelmi)</t>
  </si>
  <si>
    <t xml:space="preserve">Gyermekjóléti szolgálat</t>
  </si>
  <si>
    <t xml:space="preserve">Rendelőintézet (Ügyeleti díj)</t>
  </si>
  <si>
    <t xml:space="preserve">Balatonfüredi Többcélú Társulás (Jelzőrendszeres házi segítségnyújtás, Házi segítségnyújtás, belső ellenőrzés)</t>
  </si>
  <si>
    <t xml:space="preserve">BURSA ösztöndíj</t>
  </si>
  <si>
    <t xml:space="preserve">Előző évi közfoglalkoztatási támogatás visszafizetése</t>
  </si>
  <si>
    <t xml:space="preserve">Működési célú támogatás államháztartáson kívülre</t>
  </si>
  <si>
    <t xml:space="preserve">Pécselyi Református Egyházközség 60/2018. (VIII. 09.)</t>
  </si>
  <si>
    <t xml:space="preserve">Balatonfüredi Eötvös Loránd Általános Iskola Tanulóiért Alapítvány (35/2018. (IV. 12.) hat.)</t>
  </si>
  <si>
    <t xml:space="preserve">Pécselyi Ált.Isk. és Óvoda Gyermekeiért Alapítvány</t>
  </si>
  <si>
    <t xml:space="preserve">Tihany Iskoláért alapítvány </t>
  </si>
  <si>
    <t xml:space="preserve">Pécselyi Sportegyesület </t>
  </si>
  <si>
    <t xml:space="preserve">Balaton-felvidéki Turisztikai Közhasznú Egyesület</t>
  </si>
  <si>
    <t xml:space="preserve">Bakonykarszt pályázati támogatás (lakossági víz és szennyv.sz.)</t>
  </si>
  <si>
    <t xml:space="preserve">Összesen:</t>
  </si>
  <si>
    <t xml:space="preserve">FELHALMOZÁSI KIADÁSOK 2018. ÉV</t>
  </si>
  <si>
    <t xml:space="preserve">I. Beruházások</t>
  </si>
  <si>
    <t xml:space="preserve">Immateriális javak beszerzése</t>
  </si>
  <si>
    <t xml:space="preserve">Település fejlesztési koncepció</t>
  </si>
  <si>
    <t xml:space="preserve">Egyéb tárgyi eszköz beszerzése</t>
  </si>
  <si>
    <t xml:space="preserve">Kultúrház korlát</t>
  </si>
  <si>
    <t xml:space="preserve">Napelemes kandelláber </t>
  </si>
  <si>
    <t xml:space="preserve">Hulladékgyűjtők 4 db</t>
  </si>
  <si>
    <t xml:space="preserve">Hivatal egyéb tárgyi eszközök</t>
  </si>
  <si>
    <t xml:space="preserve">Eszközszerzés EFOP pályázat</t>
  </si>
  <si>
    <t xml:space="preserve">Kisértékű eszközök beszerzése</t>
  </si>
  <si>
    <t xml:space="preserve">I. Beruházások összesen:</t>
  </si>
  <si>
    <t xml:space="preserve">II. Felújítások</t>
  </si>
  <si>
    <t xml:space="preserve">Mozgáskorlátozott feljáró (orvosi rendelő)</t>
  </si>
  <si>
    <t xml:space="preserve">Bérelt önkormányzati lakáson felújítás (ablakcsere)</t>
  </si>
  <si>
    <t xml:space="preserve">Belterületi utak felújítása pályázat BMÖFT/107-20/2017.</t>
  </si>
  <si>
    <t xml:space="preserve">Belterületi utak felújítása pályázati önerő</t>
  </si>
  <si>
    <t xml:space="preserve">Ravatalozó felújítása, parkoló térkövezése</t>
  </si>
  <si>
    <t xml:space="preserve">Ravatalozó ajtó, ablak csere (32/2018. (IV. 12.) hat.)</t>
  </si>
  <si>
    <t xml:space="preserve">Fodrászat bejárati ajtó csere</t>
  </si>
  <si>
    <t xml:space="preserve">Kultúrház felújítás    EFOP-1.5.2-16-2017-00016</t>
  </si>
  <si>
    <t xml:space="preserve">Fodrászat ablak csere 49/2018. (VI. 25.)</t>
  </si>
  <si>
    <t xml:space="preserve">II. Felújítások összesen:</t>
  </si>
  <si>
    <t xml:space="preserve">III. Egyéb felhalmozási kiadások:</t>
  </si>
  <si>
    <t xml:space="preserve">Egyéb felhalm.tám. ÁHB (óvoda fenntartás tám.)</t>
  </si>
  <si>
    <t xml:space="preserve">III. Felhalmozási kiadások összesen:</t>
  </si>
  <si>
    <t xml:space="preserve">IV. Finanszírozási kiadások</t>
  </si>
  <si>
    <t xml:space="preserve">Hitel törlesztés</t>
  </si>
  <si>
    <t xml:space="preserve">Forgatási célú értékpapír vásárlás</t>
  </si>
  <si>
    <t xml:space="preserve">IV. Finanszírozási kiadások összesen:</t>
  </si>
  <si>
    <t xml:space="preserve">Felhalmozási kiadások összesen:</t>
  </si>
  <si>
    <t xml:space="preserve">Az önkormányzat működési bevételei és kiadásai</t>
  </si>
  <si>
    <t xml:space="preserve">1. Működési bevételek </t>
  </si>
  <si>
    <t xml:space="preserve">2. Működési kiadások</t>
  </si>
  <si>
    <t xml:space="preserve">1. Működési célú támogatások államháztartáson belülről</t>
  </si>
  <si>
    <t xml:space="preserve">1. Személyi juttatások</t>
  </si>
  <si>
    <t xml:space="preserve">2. Közhatalmi bevételek</t>
  </si>
  <si>
    <t xml:space="preserve">2. Munkaadót terhelő járulékok és szoc.hj. adó</t>
  </si>
  <si>
    <t xml:space="preserve">3. Működési bevételek </t>
  </si>
  <si>
    <t xml:space="preserve">3. Dologi  kiadások</t>
  </si>
  <si>
    <t xml:space="preserve">4. Működési célú átvett pénzeszközök államháztartáson kivülről</t>
  </si>
  <si>
    <t xml:space="preserve">4. Ellátottak pénzbeli juttatásai</t>
  </si>
  <si>
    <t xml:space="preserve">5. Egyéb működési célú kiadások</t>
  </si>
  <si>
    <t xml:space="preserve">5.1. Elvonások, befizetések</t>
  </si>
  <si>
    <t xml:space="preserve">5.2. Egyéb működési célú támogatások áh-n belülre</t>
  </si>
  <si>
    <t xml:space="preserve">5.4. Egyéb működési célú támogatások áh-n kívülre</t>
  </si>
  <si>
    <t xml:space="preserve">5.5. Működési célú visszatérítendő támogatások, kölcsönök nyújtása áh-n kívülre</t>
  </si>
  <si>
    <t xml:space="preserve">6. Pénzforgalom nélküli kiadások (tartalék)</t>
  </si>
  <si>
    <t xml:space="preserve"> Összes költségvetési működési bevétel:</t>
  </si>
  <si>
    <t xml:space="preserve"> Összes költségvetési működési kiadás: </t>
  </si>
  <si>
    <t xml:space="preserve"> Működési többlet: </t>
  </si>
  <si>
    <t xml:space="preserve"> Működési hiány: </t>
  </si>
  <si>
    <t xml:space="preserve">Költségvetési hiány belső finanszírozása működési célú</t>
  </si>
  <si>
    <t xml:space="preserve">Finanszírozási célú műveletek kiadásai működési célú</t>
  </si>
  <si>
    <t xml:space="preserve">5. Költségvetési Maradvány</t>
  </si>
  <si>
    <t xml:space="preserve">7. Állami támogatás megelőlegezés visszafizetése</t>
  </si>
  <si>
    <t xml:space="preserve">Költségvetési hiány külső finanszírozása működési célú</t>
  </si>
  <si>
    <t xml:space="preserve">8. Hitelek törlesztése</t>
  </si>
  <si>
    <t xml:space="preserve">6. Értékpapír kibocsátás, értékesítés</t>
  </si>
  <si>
    <t xml:space="preserve">9. Betét vásárlás</t>
  </si>
  <si>
    <t xml:space="preserve">7. Hitelfelvétel</t>
  </si>
  <si>
    <t xml:space="preserve">8. Állami támogatás megelőlegezés</t>
  </si>
  <si>
    <t xml:space="preserve">9. Lekötött betét bevonása</t>
  </si>
  <si>
    <t xml:space="preserve">Összes működési bevétel:</t>
  </si>
  <si>
    <t xml:space="preserve">Összes működési kiadás</t>
  </si>
  <si>
    <t xml:space="preserve"> Az Önkormányzat felhalmozási bevételei és kiadásai  2018. év</t>
  </si>
  <si>
    <t xml:space="preserve">1. Felhalmozási bevételek </t>
  </si>
  <si>
    <t xml:space="preserve">2. Felhalmozási kiadások </t>
  </si>
  <si>
    <t xml:space="preserve">1. Felhalmozási célú támogatások államháztartáson belülről</t>
  </si>
  <si>
    <t xml:space="preserve">1.1. Beruházások </t>
  </si>
  <si>
    <t xml:space="preserve">2. Felhalmozási bev.  </t>
  </si>
  <si>
    <t xml:space="preserve">1.2. Int.saját hatáskörű fejlesztések</t>
  </si>
  <si>
    <t xml:space="preserve">3. Felhalmozási célú átvett pénzeszközök</t>
  </si>
  <si>
    <t xml:space="preserve">2. Felújítások</t>
  </si>
  <si>
    <t xml:space="preserve">3. Egyéb felhalmozási kiadások</t>
  </si>
  <si>
    <t xml:space="preserve">3.1. Egyéb felhalmozási célú támogatások áh-n kívülre</t>
  </si>
  <si>
    <t xml:space="preserve">3.2. Egyéb felhalmozási célú támogatások áh-n belülre</t>
  </si>
  <si>
    <t xml:space="preserve">3.3. Felhalmozási célú visszatérítendő támogatások, kölcsönök nyújtása áh-n belülre</t>
  </si>
  <si>
    <t xml:space="preserve">3.3. Felhalmozási célú visszatérítendő támogatások, kölcsönök nyújtása áh-n kívülre</t>
  </si>
  <si>
    <t xml:space="preserve"> Összes költségvetési felhalmozási bevétel: </t>
  </si>
  <si>
    <t xml:space="preserve"> Összes költségvetési felhalmozási kiadás: </t>
  </si>
  <si>
    <t xml:space="preserve"> Felhalmozási többlet: </t>
  </si>
  <si>
    <t xml:space="preserve"> Felhalmozási hiány: </t>
  </si>
  <si>
    <t xml:space="preserve">Költségvetési hiány belső finanszírozása felhalmozási célú</t>
  </si>
  <si>
    <t xml:space="preserve">Finanszírozási célú műveletek kiadásai felhalmozási célú</t>
  </si>
  <si>
    <t xml:space="preserve">4.Költségvetési maradvány</t>
  </si>
  <si>
    <t xml:space="preserve">4. Értékpapírok visszavásárlása</t>
  </si>
  <si>
    <t xml:space="preserve">Költségvetési hiány külső finanszírozása felhalmozási célú</t>
  </si>
  <si>
    <t xml:space="preserve">5. Hitelek törlesztése</t>
  </si>
  <si>
    <t xml:space="preserve">5. Értékpapír kibocsátás, értékesítés</t>
  </si>
  <si>
    <t xml:space="preserve">6. Állami támogatás megelőlegezés visszafizetése</t>
  </si>
  <si>
    <t xml:space="preserve">6. Hitelfelvétel</t>
  </si>
  <si>
    <t xml:space="preserve">Összes felhalmozási bevétel:</t>
  </si>
  <si>
    <t xml:space="preserve">Összes felhalmozási kiadás</t>
  </si>
  <si>
    <t xml:space="preserve">Bevétele és kiadások mérlege 2018. év</t>
  </si>
  <si>
    <t xml:space="preserve">BEVÉTELEK</t>
  </si>
  <si>
    <t xml:space="preserve">KIADÁSOK</t>
  </si>
  <si>
    <t xml:space="preserve">Költségvetési működési bevételek</t>
  </si>
  <si>
    <t xml:space="preserve">Költségvetési működési kiadások</t>
  </si>
  <si>
    <t xml:space="preserve">Költségvetési felhalmozási bevételek</t>
  </si>
  <si>
    <t xml:space="preserve">Költségvetési felhalmozási kiadások</t>
  </si>
  <si>
    <t xml:space="preserve">Költségvetési többlet:</t>
  </si>
  <si>
    <t xml:space="preserve">Költségvetési hiány:</t>
  </si>
  <si>
    <t xml:space="preserve">Költségvetési hiány belső finanszírozása:</t>
  </si>
  <si>
    <t xml:space="preserve">Finanszírozási célú műveletek kiadásai összesen:</t>
  </si>
  <si>
    <t xml:space="preserve">Finanszírozási célú műveletek működési kiadásai</t>
  </si>
  <si>
    <t xml:space="preserve">Finanszírozási célú műveletek felhalmozási kiadásai</t>
  </si>
  <si>
    <t xml:space="preserve">Költségvetési hiány külső finanszírozása:</t>
  </si>
  <si>
    <t xml:space="preserve">Összes kiadás:</t>
  </si>
  <si>
    <t xml:space="preserve">TÖBBLET</t>
  </si>
  <si>
    <t xml:space="preserve"> Az Önkormányzat  kötelező feladatok bevételei és kiadásai  2018. év</t>
  </si>
  <si>
    <t xml:space="preserve">Működési bevételek</t>
  </si>
  <si>
    <t xml:space="preserve">1. Működési támogatások államháztartáson belülről</t>
  </si>
  <si>
    <t xml:space="preserve">2. Munkaadót terhelő járulékok</t>
  </si>
  <si>
    <t xml:space="preserve">3. Dologi kiadások</t>
  </si>
  <si>
    <t xml:space="preserve">Költségvetési működési  bevételek kötelező feladatok szerinti bontásban</t>
  </si>
  <si>
    <t xml:space="preserve">Költségvetési felhalmozási kiadások kötelező feladatok szerinti bontásban</t>
  </si>
  <si>
    <t xml:space="preserve">Finanszírozási bevételek</t>
  </si>
  <si>
    <t xml:space="preserve">Finanszírozási kiadások</t>
  </si>
  <si>
    <t xml:space="preserve">Működési bevételek kiemelt előirányzatonként kötelező feladatok szerinti bontásban</t>
  </si>
  <si>
    <t xml:space="preserve">Működési kiadások kiemelt előirányzatonként kötelező feladatok szerinti bontásban</t>
  </si>
  <si>
    <t xml:space="preserve">Felhalmozási bevételek</t>
  </si>
  <si>
    <t xml:space="preserve">2. Felhalmozási bevételek </t>
  </si>
  <si>
    <t xml:space="preserve">3. Felhalmozási célú átvett pénzeszközök áh-n kívülről</t>
  </si>
  <si>
    <t xml:space="preserve">3. Egyéb felhalmozási célú kiadások</t>
  </si>
  <si>
    <t xml:space="preserve">3.1. Egyéb felhalmozási célú pénzeszköz átadás áh-n kívülre</t>
  </si>
  <si>
    <t xml:space="preserve">3.2. Egyéb felhalmozási célú pénzeszköz átadás áh-n belülre</t>
  </si>
  <si>
    <t xml:space="preserve">3.4. Felhalmozási célú visszatérítendő támogatások, kölcsönök nyújtása áh-n kívülre</t>
  </si>
  <si>
    <t xml:space="preserve">Költségvetési felhalmozási bevételek kötelező feladatok szerinti bontásban</t>
  </si>
  <si>
    <t xml:space="preserve">Felhalmozási bevételek kiemelt előirányzatonként kötelező feladatok szerinti bontásban</t>
  </si>
  <si>
    <t xml:space="preserve">Felhalmozási kiadások kiemelt előirányzatonként kötelező feladatok szerinti bontásban</t>
  </si>
  <si>
    <t xml:space="preserve"> Az Önkormányzat önként vállalt feladatok bevételei és kiadásai  2018. év</t>
  </si>
  <si>
    <t xml:space="preserve">Költségvetési működési  bevételek önként vállalt feladatok szerinti bontásban</t>
  </si>
  <si>
    <t xml:space="preserve">Költségvetési működési kiadások önként vállalt feladatok szerinti bontásban</t>
  </si>
  <si>
    <t xml:space="preserve">Működési bevételek kiemelt előirányzatonként önként vállalt feladatok szerinti bontásban</t>
  </si>
  <si>
    <t xml:space="preserve">Működési kiadások kiemelt előirányzatonként önként vállalt feladatok szerinti bontásban</t>
  </si>
  <si>
    <t xml:space="preserve">Költségvetési felhalmozási bevételek önként vállalt feladatok szerinti bontásban</t>
  </si>
  <si>
    <t xml:space="preserve">Költségvetési felhalmozási kiadások önként vállalt feladatok szerinti bontásban</t>
  </si>
  <si>
    <t xml:space="preserve">Felhalmozási bevételek kiemelt előirányzatonként önként vállalt feladatok szerinti bontásban</t>
  </si>
  <si>
    <t xml:space="preserve">Felhalmozási kiadások kiemelt előirányzatonként önként vállalt feladatok szerinti bontásban</t>
  </si>
  <si>
    <t xml:space="preserve"> Az Önkormányzat állami (államigazgatási) feladatok bevételei és kiadásai  2018. év</t>
  </si>
  <si>
    <t xml:space="preserve">Költségvetési működési  bevételek állami (államigazgatási) feladatok szerinti bontásban</t>
  </si>
  <si>
    <t xml:space="preserve">Költségvetési működési kiadások állami (államigazgatási) feladatok szerinti bontásban</t>
  </si>
  <si>
    <t xml:space="preserve">Működési bevételek kiemelt előirányzatonként állami (államigazgatási) feladatok szerinti bontásban</t>
  </si>
  <si>
    <t xml:space="preserve">Működési kiadások kiemelt előirányzatonként állami (államigazgatási)  feladatok szerinti bontásban</t>
  </si>
  <si>
    <t xml:space="preserve">Felhalmozási bevételek kiemelt előirányzatonként állami (államigazgatási)  feladatok szerinti bontásban</t>
  </si>
  <si>
    <t xml:space="preserve">Felhalmozási kiadások kiemelt előirányzatonként állami (államigazgatási)  feladatok szerinti bontásban</t>
  </si>
  <si>
    <t xml:space="preserve">Önkormányzati támogatás</t>
  </si>
  <si>
    <r>
      <rPr>
        <b val="true"/>
        <sz val="12"/>
        <rFont val="Times New Roman"/>
        <family val="1"/>
        <charset val="238"/>
      </rPr>
      <t xml:space="preserve">BEVÉTELEK ÉS KIADÁSOK ELŐIRÁNYZATÁNAK HAVI ÜTEMEZÉSE</t>
    </r>
    <r>
      <rPr>
        <sz val="12"/>
        <rFont val="Times New Roman"/>
        <family val="1"/>
        <charset val="238"/>
      </rPr>
      <t xml:space="preserve"> </t>
    </r>
    <r>
      <rPr>
        <b val="true"/>
        <sz val="12"/>
        <rFont val="Times New Roman"/>
        <family val="1"/>
        <charset val="238"/>
      </rPr>
      <t xml:space="preserve">2018.  </t>
    </r>
  </si>
  <si>
    <t xml:space="preserve">Megnevezés</t>
  </si>
  <si>
    <t xml:space="preserve">Január</t>
  </si>
  <si>
    <t xml:space="preserve">Február</t>
  </si>
  <si>
    <t xml:space="preserve">Március</t>
  </si>
  <si>
    <t xml:space="preserve">Április</t>
  </si>
  <si>
    <t xml:space="preserve">Május</t>
  </si>
  <si>
    <t xml:space="preserve">Június</t>
  </si>
  <si>
    <t xml:space="preserve">Július</t>
  </si>
  <si>
    <t xml:space="preserve">Augusztus</t>
  </si>
  <si>
    <t xml:space="preserve">Szeptember</t>
  </si>
  <si>
    <t xml:space="preserve">Október</t>
  </si>
  <si>
    <t xml:space="preserve">November</t>
  </si>
  <si>
    <t xml:space="preserve">December</t>
  </si>
  <si>
    <t xml:space="preserve">Nyitó pénzkészlet</t>
  </si>
  <si>
    <t xml:space="preserve">Működési célú támogatások államháztartáson belülről</t>
  </si>
  <si>
    <t xml:space="preserve">Közhatalmi bevételek</t>
  </si>
  <si>
    <t xml:space="preserve">Működési célú átvett pénzeszk. Áh-n kívülről</t>
  </si>
  <si>
    <t xml:space="preserve">Működési bevételek összesen:</t>
  </si>
  <si>
    <t xml:space="preserve">Felhalmozási célú támogatások államháztartáson belülről</t>
  </si>
  <si>
    <t xml:space="preserve">Felhalmozási bevételek  </t>
  </si>
  <si>
    <t xml:space="preserve">Felhalm. célú átvett pénzeszk. Áh-n kívülről</t>
  </si>
  <si>
    <t xml:space="preserve">Felhalmozási bevételek összesen</t>
  </si>
  <si>
    <t xml:space="preserve">Finanszírozási bevételek (hitel, kötvény, értékpapír, állami tám.megelőlegezés)</t>
  </si>
  <si>
    <t xml:space="preserve">Költségvetési maradvány igénybevétele</t>
  </si>
  <si>
    <t xml:space="preserve">Személyi juttatások</t>
  </si>
  <si>
    <t xml:space="preserve">Munkaadót terhelő járulékok és szoc. hj. adó</t>
  </si>
  <si>
    <t xml:space="preserve">Dologi kiadások</t>
  </si>
  <si>
    <t xml:space="preserve">Ellátottak pénzbeli juttatásai</t>
  </si>
  <si>
    <t xml:space="preserve">Egyéb működési célú támogatások áh-n kívülre</t>
  </si>
  <si>
    <t xml:space="preserve">Egyéb működési célú támogatások áh-n belülre</t>
  </si>
  <si>
    <t xml:space="preserve">Támogatás visszafizetés</t>
  </si>
  <si>
    <t xml:space="preserve">Működési kiadások összesen:</t>
  </si>
  <si>
    <t xml:space="preserve">Beruházások</t>
  </si>
  <si>
    <t xml:space="preserve">Felújítások</t>
  </si>
  <si>
    <t xml:space="preserve">Felhalmozási célú kiadások összesen</t>
  </si>
  <si>
    <t xml:space="preserve">Finanszírozási kiadások (hitel törlesztés, értékpapír visszavásárlás, állami tám.megelőlegezés visszafizetése)</t>
  </si>
  <si>
    <t xml:space="preserve">Korrekció (előző évi kifizetés miatt)</t>
  </si>
  <si>
    <t xml:space="preserve">Záró pénzkészlet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</si>
</sst>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\ _F_t_-;\-* #,##0.00\ _F_t_-;_-* \-??\ _F_t_-;_-@_-"/>
    <numFmt numFmtId="166" formatCode="_-* #,##0\ _F_t_-;\-* #,##0\ _F_t_-;_-* \-??\ _F_t_-;_-@_-"/>
    <numFmt numFmtId="167" formatCode="#,##0"/>
    <numFmt numFmtId="168" formatCode="MMM\ D/"/>
    <numFmt numFmtId="169" formatCode="#,##0.00"/>
    <numFmt numFmtId="170" formatCode="#,##0.0"/>
    <numFmt numFmtId="171" formatCode="0.00"/>
    <numFmt numFmtId="172" formatCode="0"/>
  </numFmts>
  <fonts count="29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 val="true"/>
      <sz val="11"/>
      <color rgb="FFFF9900"/>
      <name val="Calibri"/>
      <family val="2"/>
      <charset val="238"/>
    </font>
    <font>
      <b val="true"/>
      <sz val="11"/>
      <color rgb="FFFFFFFF"/>
      <name val="Calibri"/>
      <family val="2"/>
      <charset val="238"/>
    </font>
    <font>
      <i val="true"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 val="true"/>
      <sz val="15"/>
      <color rgb="FF003366"/>
      <name val="Calibri"/>
      <family val="2"/>
      <charset val="238"/>
    </font>
    <font>
      <b val="true"/>
      <sz val="13"/>
      <color rgb="FF003366"/>
      <name val="Calibri"/>
      <family val="2"/>
      <charset val="238"/>
    </font>
    <font>
      <b val="true"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name val="Arial CE"/>
      <family val="2"/>
      <charset val="238"/>
    </font>
    <font>
      <sz val="10"/>
      <name val="Arial CE"/>
      <family val="0"/>
      <charset val="238"/>
    </font>
    <font>
      <b val="true"/>
      <sz val="11"/>
      <color rgb="FF333333"/>
      <name val="Calibri"/>
      <family val="2"/>
      <charset val="238"/>
    </font>
    <font>
      <b val="true"/>
      <sz val="18"/>
      <color rgb="FF003366"/>
      <name val="Cambria"/>
      <family val="2"/>
      <charset val="238"/>
    </font>
    <font>
      <b val="true"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2"/>
      <name val="Times New Roman"/>
      <family val="1"/>
      <charset val="238"/>
    </font>
    <font>
      <b val="true"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 val="true"/>
      <sz val="12"/>
      <name val="Times New Roman"/>
      <family val="1"/>
      <charset val="238"/>
    </font>
    <font>
      <b val="true"/>
      <i val="true"/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4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8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6" fillId="3" borderId="0" applyFont="true" applyBorder="false" applyAlignment="true" applyProtection="false">
      <alignment horizontal="general" vertical="bottom" textRotation="0" wrapText="false" indent="0" shrinkToFit="false"/>
    </xf>
    <xf numFmtId="164" fontId="7" fillId="20" borderId="1" applyFont="true" applyBorder="true" applyAlignment="true" applyProtection="false">
      <alignment horizontal="general" vertical="bottom" textRotation="0" wrapText="false" indent="0" shrinkToFit="false"/>
    </xf>
    <xf numFmtId="164" fontId="8" fillId="21" borderId="2" applyFont="true" applyBorder="true" applyAlignment="true" applyProtection="false">
      <alignment horizontal="general" vertical="bottom" textRotation="0" wrapText="false" indent="0" shrinkToFit="false"/>
    </xf>
    <xf numFmtId="164" fontId="9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10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3" applyFont="true" applyBorder="true" applyAlignment="true" applyProtection="false">
      <alignment horizontal="general" vertical="bottom" textRotation="0" wrapText="false" indent="0" shrinkToFit="false"/>
    </xf>
    <xf numFmtId="164" fontId="12" fillId="0" borderId="4" applyFont="true" applyBorder="true" applyAlignment="true" applyProtection="false">
      <alignment horizontal="general" vertical="bottom" textRotation="0" wrapText="false" indent="0" shrinkToFit="false"/>
    </xf>
    <xf numFmtId="164" fontId="13" fillId="0" borderId="5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1" applyFont="true" applyBorder="true" applyAlignment="true" applyProtection="false">
      <alignment horizontal="general" vertical="bottom" textRotation="0" wrapText="false" indent="0" shrinkToFit="false"/>
    </xf>
    <xf numFmtId="164" fontId="15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22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3" borderId="7" applyFont="true" applyBorder="true" applyAlignment="true" applyProtection="false">
      <alignment horizontal="general" vertical="bottom" textRotation="0" wrapText="false" indent="0" shrinkToFit="false"/>
    </xf>
    <xf numFmtId="164" fontId="19" fillId="20" borderId="8" applyFont="true" applyBorder="tru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4" fontId="21" fillId="0" borderId="9" applyFont="true" applyBorder="true" applyAlignment="true" applyProtection="false">
      <alignment horizontal="general" vertical="bottom" textRotation="0" wrapText="false" indent="0" shrinkToFit="false"/>
    </xf>
    <xf numFmtId="164" fontId="22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73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73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1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73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24" borderId="10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24" borderId="10" xfId="7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1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0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24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25" fillId="0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4" fillId="0" borderId="1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24" borderId="1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24" borderId="1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4" fillId="24" borderId="1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4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23" fillId="0" borderId="1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3" fillId="0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4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7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1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4" borderId="10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24" borderId="1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26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10" xfId="7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24" borderId="10" xfId="7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24" borderId="10" xfId="7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24" borderId="1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24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7" fillId="24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24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0" xfId="7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24" fillId="24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24" borderId="1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24" borderId="10" xfId="7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24" borderId="10" xfId="7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3" fillId="24" borderId="10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24" borderId="10" xfId="7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3" fillId="24" borderId="1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3" fillId="24" borderId="0" xfId="7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3" fillId="24" borderId="10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3" fillId="24" borderId="1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24" borderId="10" xfId="72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4" fillId="24" borderId="10" xfId="7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24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24" fillId="24" borderId="10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6" fontId="23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24" borderId="10" xfId="7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4" fillId="24" borderId="0" xfId="7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0" borderId="12" xfId="7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2" xfId="73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4" borderId="10" xfId="65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24" borderId="10" xfId="6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24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24" borderId="10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0" xfId="65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24" fillId="24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24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2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1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0" xfId="65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3" xfId="6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72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23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72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7" fontId="24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2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23" fillId="0" borderId="10" xfId="0" applyFont="true" applyBorder="true" applyAlignment="true" applyProtection="false">
      <alignment horizontal="left" vertical="bottom" textRotation="0" wrapText="true" indent="7" shrinkToFit="false"/>
      <protection locked="true" hidden="false"/>
    </xf>
    <xf numFmtId="164" fontId="23" fillId="0" borderId="10" xfId="0" applyFont="true" applyBorder="true" applyAlignment="true" applyProtection="false">
      <alignment horizontal="left" vertical="bottom" textRotation="0" wrapText="true" indent="7" shrinkToFit="false"/>
      <protection locked="true" hidden="false"/>
    </xf>
    <xf numFmtId="167" fontId="23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2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7" fontId="23" fillId="24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7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7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7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0" xfId="7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24" fillId="0" borderId="10" xfId="72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3" fillId="0" borderId="10" xfId="7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10" xfId="7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24" borderId="10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2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7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7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0" xfId="73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3" fillId="0" borderId="0" xfId="7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4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7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3" fillId="0" borderId="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4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0" xfId="7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0" xfId="7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7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4" xfId="7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6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4" fillId="0" borderId="10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24" borderId="10" xfId="72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6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3" fillId="0" borderId="10" xfId="6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4" fillId="0" borderId="10" xfId="6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10" xfId="6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0" xfId="63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23" fillId="0" borderId="10" xfId="6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10" xfId="6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6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62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64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4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0" xfId="64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64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5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6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6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7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8" xfId="7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24" borderId="12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2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2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3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6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4" fillId="0" borderId="10" xfId="1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24" fillId="0" borderId="1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4" fillId="0" borderId="19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24" fillId="0" borderId="2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64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1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10" xfId="64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8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8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68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4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24" borderId="14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24" borderId="0" xfId="7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4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10" xfId="7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3" fillId="0" borderId="1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24" borderId="10" xfId="74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4" fillId="0" borderId="1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0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0" xfId="68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4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1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22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23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1" xfId="73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21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4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24" borderId="21" xfId="73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5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1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26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6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21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1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27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10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4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8" xfId="66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25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4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24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26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9" xfId="64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24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21" xfId="68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26" xfId="68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3" fillId="0" borderId="3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3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3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4" fillId="0" borderId="1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4" fillId="0" borderId="16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3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24" fillId="0" borderId="34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4" fillId="0" borderId="3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1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23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6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3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3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7" fontId="24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4" fillId="0" borderId="3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3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4" fillId="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4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4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Accent1" xfId="20" builtinId="53" customBuiltin="true"/>
    <cellStyle name="20% - Accent2" xfId="21" builtinId="53" customBuiltin="true"/>
    <cellStyle name="20% - Accent3" xfId="22" builtinId="53" customBuiltin="true"/>
    <cellStyle name="20% - Accent4" xfId="23" builtinId="53" customBuiltin="true"/>
    <cellStyle name="20% - Accent5" xfId="24" builtinId="53" customBuiltin="true"/>
    <cellStyle name="20% - Accent6" xfId="25" builtinId="53" customBuiltin="true"/>
    <cellStyle name="40% - Accent1" xfId="26" builtinId="53" customBuiltin="true"/>
    <cellStyle name="40% - Accent2" xfId="27" builtinId="53" customBuiltin="true"/>
    <cellStyle name="40% - Accent3" xfId="28" builtinId="53" customBuiltin="true"/>
    <cellStyle name="40% - Accent4" xfId="29" builtinId="53" customBuiltin="true"/>
    <cellStyle name="40% - Accent5" xfId="30" builtinId="53" customBuiltin="true"/>
    <cellStyle name="40% - Accent6" xfId="31" builtinId="53" customBuiltin="true"/>
    <cellStyle name="60% - Accent1" xfId="32" builtinId="53" customBuiltin="true"/>
    <cellStyle name="60% - Accent2" xfId="33" builtinId="53" customBuiltin="true"/>
    <cellStyle name="60% - Accent3" xfId="34" builtinId="53" customBuiltin="true"/>
    <cellStyle name="60% - Accent4" xfId="35" builtinId="53" customBuiltin="true"/>
    <cellStyle name="60% - Accent5" xfId="36" builtinId="53" customBuiltin="true"/>
    <cellStyle name="60% - Accent6" xfId="37" builtinId="53" customBuiltin="true"/>
    <cellStyle name="Accent1" xfId="38" builtinId="53" customBuiltin="true"/>
    <cellStyle name="Accent2" xfId="39" builtinId="53" customBuiltin="true"/>
    <cellStyle name="Accent3" xfId="40" builtinId="53" customBuiltin="true"/>
    <cellStyle name="Accent4" xfId="41" builtinId="53" customBuiltin="true"/>
    <cellStyle name="Accent5" xfId="42" builtinId="53" customBuiltin="true"/>
    <cellStyle name="Accent6" xfId="43" builtinId="53" customBuiltin="true"/>
    <cellStyle name="Bad 1" xfId="44" builtinId="53" customBuiltin="true"/>
    <cellStyle name="Calculation" xfId="45" builtinId="53" customBuiltin="true"/>
    <cellStyle name="Check Cell" xfId="46" builtinId="53" customBuiltin="true"/>
    <cellStyle name="Explanatory Text" xfId="47" builtinId="53" customBuiltin="true"/>
    <cellStyle name="Ezres 2" xfId="48" builtinId="53" customBuiltin="true"/>
    <cellStyle name="Ezres 3" xfId="49" builtinId="53" customBuiltin="true"/>
    <cellStyle name="Good 2" xfId="50" builtinId="53" customBuiltin="true"/>
    <cellStyle name="Heading 1 3" xfId="51" builtinId="53" customBuiltin="true"/>
    <cellStyle name="Heading 2 4" xfId="52" builtinId="53" customBuiltin="true"/>
    <cellStyle name="Heading 3" xfId="53" builtinId="53" customBuiltin="true"/>
    <cellStyle name="Heading 4" xfId="54" builtinId="53" customBuiltin="true"/>
    <cellStyle name="Input" xfId="55" builtinId="53" customBuiltin="true"/>
    <cellStyle name="Linked Cell" xfId="56" builtinId="53" customBuiltin="true"/>
    <cellStyle name="Neutral 5" xfId="57" builtinId="53" customBuiltin="true"/>
    <cellStyle name="Normal_KARSZJ3" xfId="58" builtinId="53" customBuiltin="true"/>
    <cellStyle name="Normal_KTRSZJ" xfId="59" builtinId="53" customBuiltin="true"/>
    <cellStyle name="Normál 2" xfId="60" builtinId="53" customBuiltin="true"/>
    <cellStyle name="Normál_2007_Koncepció táblák" xfId="61" builtinId="53" customBuiltin="true"/>
    <cellStyle name="Normál_2007_Koncepció táblák_2013. évi költségvetés I." xfId="62" builtinId="53" customBuiltin="true"/>
    <cellStyle name="Normál_2012. évi költségvetés IV. módosítás" xfId="63" builtinId="53" customBuiltin="true"/>
    <cellStyle name="Normál_2013. évi költségvetés I." xfId="64" builtinId="53" customBuiltin="true"/>
    <cellStyle name="Normál_2013. évi költségvetés I._2013. évi költségvetés előirányzat nyilvántartás" xfId="65" builtinId="53" customBuiltin="true"/>
    <cellStyle name="Normál_2013. évi költségvetés I._2013. évi költségvetés II. forduló testületi előterjesztés" xfId="66" builtinId="53" customBuiltin="true"/>
    <cellStyle name="Normál_2013. évi költségvetés I._iNTÉZMÉNYI NORMATÍVA 2014" xfId="67" builtinId="53" customBuiltin="true"/>
    <cellStyle name="Normál_2013. évi költségvetés II. forduló testületi előterjesztés" xfId="68" builtinId="53" customBuiltin="true"/>
    <cellStyle name="Normál_2014. évi kv. 6. tábla_kitöltve_szűkített II.fordulóhoz 2" xfId="69" builtinId="53" customBuiltin="true"/>
    <cellStyle name="Normál_költségvetés10melléklet" xfId="70" builtinId="53" customBuiltin="true"/>
    <cellStyle name="Normál_költségvetés10melléklet_2013. évi költségvetés I." xfId="71" builtinId="53" customBuiltin="true"/>
    <cellStyle name="Normál_Másolat eredetijeKÖLTSÉGVETÉS2005új1" xfId="72" builtinId="53" customBuiltin="true"/>
    <cellStyle name="Normál_Másolat eredetijeKÖLTSÉGVETÉS2005új1_2013. évi költségvetés I." xfId="73" builtinId="53" customBuiltin="true"/>
    <cellStyle name="Normál_Másolat eredetijeKÖLTSÉGVETÉS2005új1_2013. évi költségvetés II. forduló testületi előterjesztés" xfId="74" builtinId="53" customBuiltin="true"/>
    <cellStyle name="Note 6" xfId="75" builtinId="53" customBuiltin="true"/>
    <cellStyle name="Output" xfId="76" builtinId="53" customBuiltin="true"/>
    <cellStyle name="Title" xfId="77" builtinId="53" customBuiltin="true"/>
    <cellStyle name="Total" xfId="78" builtinId="53" customBuiltin="true"/>
    <cellStyle name="Warning Text" xfId="79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externalLink" Target="externalLinks/externalLink1.xml"/><Relationship Id="rId12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/L:/DOCUME~1/HamarEva/LOCALS~1/Temp/M&#225;solat%20eredetijeksh19000282011.11.14.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11-2012)"/>
      <sheetName val="2.2.1. (TKT fennt.2012-2013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K53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89" workbookViewId="0">
      <selection pane="topLeft" activeCell="A4" activeCellId="0" sqref="A4"/>
    </sheetView>
  </sheetViews>
  <sheetFormatPr defaultRowHeight="15.75" zeroHeight="false" outlineLevelRow="0" outlineLevelCol="0"/>
  <cols>
    <col collapsed="false" customWidth="true" hidden="false" outlineLevel="0" max="1" min="1" style="1" width="40.42"/>
    <col collapsed="false" customWidth="true" hidden="false" outlineLevel="0" max="2" min="2" style="2" width="15.15"/>
    <col collapsed="false" customWidth="true" hidden="false" outlineLevel="0" max="4" min="3" style="3" width="14.86"/>
    <col collapsed="false" customWidth="true" hidden="false" outlineLevel="0" max="5" min="5" style="2" width="16.14"/>
    <col collapsed="false" customWidth="true" hidden="false" outlineLevel="0" max="6" min="6" style="2" width="9.14"/>
    <col collapsed="false" customWidth="true" hidden="false" outlineLevel="0" max="8" min="7" style="2" width="16.29"/>
    <col collapsed="false" customWidth="true" hidden="false" outlineLevel="0" max="1025" min="9" style="2" width="9.14"/>
  </cols>
  <sheetData>
    <row r="1" customFormat="false" ht="15.75" hidden="true" customHeight="false" outlineLevel="0" collapsed="false">
      <c r="A1" s="4"/>
    </row>
    <row r="2" customFormat="false" ht="15.75" hidden="true" customHeight="false" outlineLevel="0" collapsed="false">
      <c r="A2" s="4"/>
    </row>
    <row r="3" customFormat="false" ht="15.75" hidden="false" customHeight="false" outlineLevel="0" collapsed="false">
      <c r="A3" s="4"/>
    </row>
    <row r="4" customFormat="false" ht="30.75" hidden="false" customHeight="true" outlineLevel="0" collapsed="false">
      <c r="A4" s="5" t="s">
        <v>0</v>
      </c>
      <c r="B4" s="5"/>
      <c r="C4" s="5"/>
      <c r="D4" s="5"/>
      <c r="E4" s="5"/>
    </row>
    <row r="5" customFormat="false" ht="15.75" hidden="false" customHeight="false" outlineLevel="0" collapsed="false">
      <c r="A5" s="4"/>
    </row>
    <row r="6" s="8" customFormat="true" ht="56.25" hidden="false" customHeight="true" outlineLevel="0" collapsed="false">
      <c r="A6" s="6" t="s">
        <v>1</v>
      </c>
      <c r="B6" s="6" t="s">
        <v>2</v>
      </c>
      <c r="C6" s="7" t="s">
        <v>3</v>
      </c>
      <c r="D6" s="7" t="s">
        <v>4</v>
      </c>
      <c r="E6" s="6" t="s">
        <v>5</v>
      </c>
    </row>
    <row r="7" customFormat="false" ht="31.5" hidden="false" customHeight="false" outlineLevel="0" collapsed="false">
      <c r="A7" s="9" t="s">
        <v>6</v>
      </c>
      <c r="B7" s="10" t="n">
        <f aca="false">'2.sz.tábla'!B5</f>
        <v>33655434</v>
      </c>
      <c r="C7" s="10" t="n">
        <f aca="false">'2.sz.tábla'!C5</f>
        <v>34003915</v>
      </c>
      <c r="D7" s="10" t="n">
        <f aca="false">'2.sz.tábla'!D5</f>
        <v>41947155</v>
      </c>
      <c r="E7" s="10" t="n">
        <f aca="false">D7-C7</f>
        <v>7943240</v>
      </c>
    </row>
    <row r="8" customFormat="false" ht="31.5" hidden="false" customHeight="false" outlineLevel="0" collapsed="false">
      <c r="A8" s="11" t="s">
        <v>7</v>
      </c>
      <c r="B8" s="10" t="n">
        <f aca="false">'2.sz.tábla'!B21</f>
        <v>0</v>
      </c>
      <c r="C8" s="10" t="n">
        <f aca="false">'2.sz.tábla'!C21</f>
        <v>0</v>
      </c>
      <c r="D8" s="10" t="n">
        <f aca="false">'2.sz.tábla'!D21</f>
        <v>0</v>
      </c>
      <c r="E8" s="10" t="n">
        <f aca="false">D8-C8</f>
        <v>0</v>
      </c>
    </row>
    <row r="9" customFormat="false" ht="18" hidden="false" customHeight="true" outlineLevel="0" collapsed="false">
      <c r="A9" s="11" t="s">
        <v>8</v>
      </c>
      <c r="B9" s="10" t="n">
        <f aca="false">'2.sz.tábla'!B33</f>
        <v>20250000</v>
      </c>
      <c r="C9" s="10" t="n">
        <f aca="false">'2.sz.tábla'!C33</f>
        <v>20250000</v>
      </c>
      <c r="D9" s="10" t="n">
        <f aca="false">'2.sz.tábla'!D33</f>
        <v>20250000</v>
      </c>
      <c r="E9" s="10" t="n">
        <f aca="false">D9-C9</f>
        <v>0</v>
      </c>
    </row>
    <row r="10" customFormat="false" ht="18" hidden="false" customHeight="true" outlineLevel="0" collapsed="false">
      <c r="A10" s="11" t="s">
        <v>9</v>
      </c>
      <c r="B10" s="10" t="n">
        <f aca="false">'2.sz.tábla'!B47</f>
        <v>7100000</v>
      </c>
      <c r="C10" s="10" t="n">
        <f aca="false">'2.sz.tábla'!C47</f>
        <v>7862520</v>
      </c>
      <c r="D10" s="10" t="n">
        <f aca="false">'2.sz.tábla'!D47</f>
        <v>7862520</v>
      </c>
      <c r="E10" s="10" t="n">
        <f aca="false">D10-C10</f>
        <v>0</v>
      </c>
    </row>
    <row r="11" customFormat="false" ht="18" hidden="false" customHeight="true" outlineLevel="0" collapsed="false">
      <c r="A11" s="11" t="s">
        <v>10</v>
      </c>
      <c r="B11" s="10" t="n">
        <f aca="false">'2.sz.tábla'!B60</f>
        <v>0</v>
      </c>
      <c r="C11" s="10" t="n">
        <f aca="false">'2.sz.tábla'!C60</f>
        <v>177480</v>
      </c>
      <c r="D11" s="10" t="n">
        <f aca="false">'2.sz.tábla'!D60</f>
        <v>177480</v>
      </c>
      <c r="E11" s="10" t="n">
        <f aca="false">D11-C11</f>
        <v>0</v>
      </c>
    </row>
    <row r="12" customFormat="false" ht="16.5" hidden="false" customHeight="true" outlineLevel="0" collapsed="false">
      <c r="A12" s="12" t="s">
        <v>11</v>
      </c>
      <c r="B12" s="10" t="n">
        <f aca="false">'2.sz.tábla'!B66</f>
        <v>0</v>
      </c>
      <c r="C12" s="10" t="n">
        <f aca="false">'2.sz.tábla'!C66</f>
        <v>0</v>
      </c>
      <c r="D12" s="10" t="n">
        <f aca="false">'2.sz.tábla'!D66</f>
        <v>0</v>
      </c>
      <c r="E12" s="10" t="n">
        <f aca="false">D12-C12</f>
        <v>0</v>
      </c>
    </row>
    <row r="13" customFormat="false" ht="18" hidden="false" customHeight="true" outlineLevel="0" collapsed="false">
      <c r="A13" s="12" t="s">
        <v>12</v>
      </c>
      <c r="B13" s="10" t="n">
        <f aca="false">'2.sz.tábla'!B72</f>
        <v>0</v>
      </c>
      <c r="C13" s="10" t="n">
        <v>0</v>
      </c>
      <c r="D13" s="10" t="n">
        <v>0</v>
      </c>
      <c r="E13" s="10" t="n">
        <f aca="false">D13-C13</f>
        <v>0</v>
      </c>
    </row>
    <row r="14" s="15" customFormat="true" ht="19.5" hidden="false" customHeight="true" outlineLevel="0" collapsed="false">
      <c r="A14" s="13" t="s">
        <v>13</v>
      </c>
      <c r="B14" s="14" t="n">
        <f aca="false">SUM(B7:B13)</f>
        <v>61005434</v>
      </c>
      <c r="C14" s="14" t="n">
        <f aca="false">SUM(C7:C13)</f>
        <v>62293915</v>
      </c>
      <c r="D14" s="14" t="n">
        <f aca="false">SUM(D7:D13)</f>
        <v>70237155</v>
      </c>
      <c r="E14" s="14" t="n">
        <f aca="false">D14-C14</f>
        <v>7943240</v>
      </c>
    </row>
    <row r="15" s="15" customFormat="true" ht="18.75" hidden="false" customHeight="true" outlineLevel="0" collapsed="false">
      <c r="A15" s="16" t="s">
        <v>14</v>
      </c>
      <c r="B15" s="14"/>
      <c r="C15" s="17"/>
      <c r="D15" s="17"/>
      <c r="E15" s="10"/>
    </row>
    <row r="16" customFormat="false" ht="31.5" hidden="false" customHeight="false" outlineLevel="0" collapsed="false">
      <c r="A16" s="11" t="s">
        <v>15</v>
      </c>
      <c r="B16" s="18" t="n">
        <f aca="false">'2.sz.tábla'!B79</f>
        <v>38541663</v>
      </c>
      <c r="C16" s="18" t="n">
        <f aca="false">'2.sz.tábla'!C79</f>
        <v>42894625</v>
      </c>
      <c r="D16" s="18" t="n">
        <f aca="false">'2.sz.tábla'!D79</f>
        <v>42894625</v>
      </c>
      <c r="E16" s="18" t="n">
        <f aca="false">D16-C16</f>
        <v>0</v>
      </c>
    </row>
    <row r="17" customFormat="false" ht="47.25" hidden="false" customHeight="false" outlineLevel="0" collapsed="false">
      <c r="A17" s="11" t="s">
        <v>16</v>
      </c>
      <c r="B17" s="10" t="n">
        <f aca="false">'2.sz.tábla'!B82</f>
        <v>544230</v>
      </c>
      <c r="C17" s="10" t="n">
        <f aca="false">'2.sz.tábla'!C82</f>
        <v>544230</v>
      </c>
      <c r="D17" s="10" t="n">
        <f aca="false">'2.sz.tábla'!D82</f>
        <v>544230</v>
      </c>
      <c r="E17" s="18" t="n">
        <f aca="false">D17-C17</f>
        <v>0</v>
      </c>
    </row>
    <row r="18" s="15" customFormat="true" ht="18.75" hidden="false" customHeight="true" outlineLevel="0" collapsed="false">
      <c r="A18" s="13" t="s">
        <v>17</v>
      </c>
      <c r="B18" s="19" t="n">
        <f aca="false">B16+B17</f>
        <v>39085893</v>
      </c>
      <c r="C18" s="19" t="n">
        <f aca="false">C16+C17</f>
        <v>43438855</v>
      </c>
      <c r="D18" s="19" t="n">
        <f aca="false">D16+D17</f>
        <v>43438855</v>
      </c>
      <c r="E18" s="19" t="n">
        <f aca="false">D18-C18</f>
        <v>0</v>
      </c>
    </row>
    <row r="19" s="15" customFormat="true" ht="19.5" hidden="false" customHeight="true" outlineLevel="0" collapsed="false">
      <c r="A19" s="20" t="s">
        <v>18</v>
      </c>
      <c r="B19" s="21" t="n">
        <f aca="false">B14+B18</f>
        <v>100091327</v>
      </c>
      <c r="C19" s="21" t="n">
        <f aca="false">C14+C18</f>
        <v>105732770</v>
      </c>
      <c r="D19" s="21" t="n">
        <f aca="false">D14+D18</f>
        <v>113676010</v>
      </c>
      <c r="E19" s="21" t="n">
        <f aca="false">E14+E18</f>
        <v>7943240</v>
      </c>
    </row>
    <row r="20" s="15" customFormat="true" ht="14.25" hidden="false" customHeight="true" outlineLevel="0" collapsed="false">
      <c r="A20" s="22"/>
      <c r="B20" s="22"/>
      <c r="C20" s="22"/>
      <c r="D20" s="22"/>
      <c r="E20" s="22"/>
      <c r="F20" s="23"/>
      <c r="G20" s="23"/>
      <c r="H20" s="23"/>
      <c r="I20" s="23"/>
      <c r="J20" s="23"/>
      <c r="K20" s="23"/>
    </row>
    <row r="21" s="15" customFormat="true" ht="14.25" hidden="false" customHeight="true" outlineLevel="0" collapsed="false">
      <c r="A21" s="22"/>
      <c r="B21" s="22"/>
      <c r="C21" s="22"/>
      <c r="D21" s="22"/>
      <c r="E21" s="22"/>
      <c r="F21" s="23"/>
      <c r="G21" s="23"/>
      <c r="H21" s="23"/>
      <c r="I21" s="23"/>
      <c r="J21" s="23"/>
      <c r="K21" s="23"/>
    </row>
    <row r="22" s="25" customFormat="true" ht="20.1" hidden="false" customHeight="true" outlineLevel="0" collapsed="false">
      <c r="A22" s="13" t="s">
        <v>19</v>
      </c>
      <c r="B22" s="14" t="n">
        <f aca="false">SUM(B23:B24)</f>
        <v>70233994</v>
      </c>
      <c r="C22" s="14" t="n">
        <f aca="false">SUM(C23:C24)</f>
        <v>71757546</v>
      </c>
      <c r="D22" s="14" t="n">
        <f aca="false">SUM(D23:D24)</f>
        <v>73774517</v>
      </c>
      <c r="E22" s="14" t="n">
        <f aca="false">D22-C22</f>
        <v>2016971</v>
      </c>
      <c r="F22" s="24"/>
      <c r="G22" s="24"/>
      <c r="H22" s="24"/>
      <c r="I22" s="24"/>
      <c r="J22" s="24"/>
      <c r="K22" s="24"/>
    </row>
    <row r="23" s="25" customFormat="true" ht="20.1" hidden="false" customHeight="true" outlineLevel="0" collapsed="false">
      <c r="A23" s="11" t="s">
        <v>20</v>
      </c>
      <c r="B23" s="10" t="n">
        <f aca="false">'3.tábla'!B50</f>
        <v>70233994</v>
      </c>
      <c r="C23" s="10" t="n">
        <f aca="false">'3.tábla'!C50</f>
        <v>71757546</v>
      </c>
      <c r="D23" s="10" t="n">
        <f aca="false">'3.tábla'!D50</f>
        <v>73774517</v>
      </c>
      <c r="E23" s="10" t="n">
        <f aca="false">D23-C23</f>
        <v>2016971</v>
      </c>
      <c r="F23" s="24"/>
      <c r="G23" s="24"/>
      <c r="H23" s="24"/>
      <c r="I23" s="24"/>
      <c r="J23" s="24"/>
      <c r="K23" s="24"/>
    </row>
    <row r="24" s="25" customFormat="true" ht="18" hidden="false" customHeight="true" outlineLevel="0" collapsed="false">
      <c r="A24" s="11"/>
      <c r="B24" s="26"/>
      <c r="C24" s="26"/>
      <c r="D24" s="26"/>
      <c r="E24" s="10"/>
      <c r="F24" s="24"/>
      <c r="G24" s="24"/>
      <c r="H24" s="24"/>
      <c r="I24" s="24"/>
      <c r="J24" s="24"/>
      <c r="K24" s="24"/>
    </row>
    <row r="25" s="15" customFormat="true" ht="20.1" hidden="false" customHeight="true" outlineLevel="0" collapsed="false">
      <c r="A25" s="13" t="s">
        <v>21</v>
      </c>
      <c r="B25" s="19" t="n">
        <f aca="false">SUM(B26:B29)</f>
        <v>24264708</v>
      </c>
      <c r="C25" s="19" t="n">
        <f aca="false">SUM(C26:C29)</f>
        <v>27675808</v>
      </c>
      <c r="D25" s="19" t="n">
        <f aca="false">SUM(D26:D29)</f>
        <v>31075808</v>
      </c>
      <c r="E25" s="19" t="n">
        <f aca="false">D25-C25</f>
        <v>3400000</v>
      </c>
      <c r="G25" s="27"/>
      <c r="H25" s="27"/>
    </row>
    <row r="26" customFormat="false" ht="19.5" hidden="false" customHeight="true" outlineLevel="0" collapsed="false">
      <c r="A26" s="11" t="s">
        <v>22</v>
      </c>
      <c r="B26" s="10" t="n">
        <v>0</v>
      </c>
      <c r="C26" s="10" t="n">
        <f aca="false">'2.sz.tábla'!C92</f>
        <v>0</v>
      </c>
      <c r="D26" s="10" t="n">
        <f aca="false">'2.sz.tábla'!D92</f>
        <v>0</v>
      </c>
      <c r="E26" s="10" t="n">
        <f aca="false">D26-C26</f>
        <v>0</v>
      </c>
      <c r="G26" s="3"/>
      <c r="H26" s="3"/>
    </row>
    <row r="27" s="15" customFormat="true" ht="18" hidden="false" customHeight="true" outlineLevel="0" collapsed="false">
      <c r="A27" s="11" t="s">
        <v>23</v>
      </c>
      <c r="B27" s="10" t="n">
        <f aca="false">'5.sz.tábla '!B14</f>
        <v>2400000</v>
      </c>
      <c r="C27" s="10" t="n">
        <f aca="false">'5.sz.tábla '!C14</f>
        <v>5067000</v>
      </c>
      <c r="D27" s="10" t="n">
        <f aca="false">'5.sz.tábla '!D14</f>
        <v>5767000</v>
      </c>
      <c r="E27" s="10" t="n">
        <f aca="false">D27-C27</f>
        <v>700000</v>
      </c>
      <c r="G27" s="27"/>
      <c r="H27" s="27"/>
    </row>
    <row r="28" customFormat="false" ht="18" hidden="false" customHeight="true" outlineLevel="0" collapsed="false">
      <c r="A28" s="11" t="s">
        <v>24</v>
      </c>
      <c r="B28" s="10" t="n">
        <f aca="false">'5.sz.tábla '!B26</f>
        <v>21789708</v>
      </c>
      <c r="C28" s="10" t="n">
        <f aca="false">'5.sz.tábla '!C26</f>
        <v>22533808</v>
      </c>
      <c r="D28" s="10" t="n">
        <f aca="false">'5.sz.tábla '!D26</f>
        <v>25233808</v>
      </c>
      <c r="E28" s="10" t="n">
        <f aca="false">D28-C28</f>
        <v>2700000</v>
      </c>
      <c r="G28" s="3"/>
      <c r="H28" s="3"/>
    </row>
    <row r="29" customFormat="false" ht="18" hidden="false" customHeight="true" outlineLevel="0" collapsed="false">
      <c r="A29" s="11" t="s">
        <v>25</v>
      </c>
      <c r="B29" s="10" t="n">
        <f aca="false">'5.sz.tábla '!B29</f>
        <v>75000</v>
      </c>
      <c r="C29" s="10" t="n">
        <f aca="false">'5.sz.tábla '!C29</f>
        <v>75000</v>
      </c>
      <c r="D29" s="10" t="n">
        <f aca="false">'5.sz.tábla '!D29</f>
        <v>75000</v>
      </c>
      <c r="E29" s="10" t="n">
        <f aca="false">D29-C29</f>
        <v>0</v>
      </c>
      <c r="G29" s="3"/>
      <c r="H29" s="3"/>
    </row>
    <row r="30" customFormat="false" ht="12.75" hidden="false" customHeight="true" outlineLevel="0" collapsed="false">
      <c r="A30" s="13"/>
      <c r="B30" s="10"/>
      <c r="C30" s="10"/>
      <c r="D30" s="10"/>
      <c r="E30" s="10"/>
      <c r="G30" s="3"/>
      <c r="H30" s="3"/>
    </row>
    <row r="31" s="15" customFormat="true" ht="18.75" hidden="false" customHeight="true" outlineLevel="0" collapsed="false">
      <c r="A31" s="13" t="s">
        <v>26</v>
      </c>
      <c r="B31" s="19" t="n">
        <f aca="false">SUM(B32:B33)</f>
        <v>3900984</v>
      </c>
      <c r="C31" s="19" t="n">
        <f aca="false">SUM(C32:C33)</f>
        <v>4607775</v>
      </c>
      <c r="D31" s="19" t="n">
        <f aca="false">SUM(D32:D33)</f>
        <v>7134044</v>
      </c>
      <c r="E31" s="19" t="n">
        <f aca="false">SUM(E32:E33)</f>
        <v>2526269</v>
      </c>
      <c r="G31" s="27"/>
      <c r="H31" s="27"/>
    </row>
    <row r="32" s="15" customFormat="true" ht="18" hidden="false" customHeight="true" outlineLevel="0" collapsed="false">
      <c r="A32" s="11" t="s">
        <v>27</v>
      </c>
      <c r="B32" s="10" t="n">
        <v>3900984</v>
      </c>
      <c r="C32" s="28" t="n">
        <f aca="false">3900984+1897528+720000+43887+83060+43734+157480+20000+2455434-1147232-156000-744100-2667000</f>
        <v>4607775</v>
      </c>
      <c r="D32" s="28" t="n">
        <f aca="false">4607775+2363209</f>
        <v>6970984</v>
      </c>
      <c r="E32" s="10" t="n">
        <f aca="false">D32-C32</f>
        <v>2363209</v>
      </c>
      <c r="G32" s="27"/>
      <c r="H32" s="27"/>
    </row>
    <row r="33" s="15" customFormat="true" ht="18" hidden="false" customHeight="true" outlineLevel="0" collapsed="false">
      <c r="A33" s="11" t="s">
        <v>28</v>
      </c>
      <c r="B33" s="10" t="n">
        <v>0</v>
      </c>
      <c r="C33" s="28" t="n">
        <v>0</v>
      </c>
      <c r="D33" s="28" t="n">
        <v>163060</v>
      </c>
      <c r="E33" s="10" t="n">
        <f aca="false">D33-C33</f>
        <v>163060</v>
      </c>
    </row>
    <row r="34" s="15" customFormat="true" ht="18.75" hidden="false" customHeight="true" outlineLevel="0" collapsed="false">
      <c r="A34" s="13" t="s">
        <v>29</v>
      </c>
      <c r="B34" s="19" t="n">
        <f aca="false">SUM(B31,B25,B22)</f>
        <v>98399686</v>
      </c>
      <c r="C34" s="19" t="n">
        <f aca="false">SUM(C31,C25,C22)</f>
        <v>104041129</v>
      </c>
      <c r="D34" s="19" t="n">
        <f aca="false">SUM(D31,D25,D22)</f>
        <v>111984369</v>
      </c>
      <c r="E34" s="19" t="n">
        <f aca="false">SUM(E31,E25,E22)</f>
        <v>7943240</v>
      </c>
    </row>
    <row r="35" customFormat="false" ht="18" hidden="false" customHeight="true" outlineLevel="0" collapsed="false">
      <c r="A35" s="11" t="s">
        <v>30</v>
      </c>
      <c r="B35" s="10"/>
      <c r="C35" s="29"/>
      <c r="D35" s="29"/>
      <c r="E35" s="10"/>
    </row>
    <row r="36" customFormat="false" ht="34.5" hidden="false" customHeight="true" outlineLevel="0" collapsed="false">
      <c r="A36" s="11" t="s">
        <v>31</v>
      </c>
      <c r="B36" s="10" t="n">
        <f aca="false">'5.sz.tábla '!B36</f>
        <v>1691641</v>
      </c>
      <c r="C36" s="10" t="n">
        <f aca="false">'5.sz.tábla '!C36</f>
        <v>1691641</v>
      </c>
      <c r="D36" s="10" t="n">
        <f aca="false">'5.sz.tábla '!D36</f>
        <v>1691641</v>
      </c>
      <c r="E36" s="10" t="n">
        <f aca="false">'5.sz.tábla '!E36</f>
        <v>0</v>
      </c>
    </row>
    <row r="37" s="15" customFormat="true" ht="18.75" hidden="false" customHeight="true" outlineLevel="0" collapsed="false">
      <c r="A37" s="13" t="s">
        <v>32</v>
      </c>
      <c r="B37" s="19" t="n">
        <f aca="false">SUM(B35:B36)</f>
        <v>1691641</v>
      </c>
      <c r="C37" s="19" t="n">
        <f aca="false">SUM(C35:C36)</f>
        <v>1691641</v>
      </c>
      <c r="D37" s="19" t="n">
        <f aca="false">SUM(D35:D36)</f>
        <v>1691641</v>
      </c>
      <c r="E37" s="19" t="n">
        <f aca="false">SUM(E35:E36)</f>
        <v>0</v>
      </c>
    </row>
    <row r="38" s="15" customFormat="true" ht="21" hidden="false" customHeight="true" outlineLevel="0" collapsed="false">
      <c r="A38" s="20" t="s">
        <v>33</v>
      </c>
      <c r="B38" s="21" t="n">
        <f aca="false">SUM(B34,B37)</f>
        <v>100091327</v>
      </c>
      <c r="C38" s="21" t="n">
        <f aca="false">SUM(C34,C37)</f>
        <v>105732770</v>
      </c>
      <c r="D38" s="21" t="n">
        <f aca="false">SUM(D34,D37)</f>
        <v>113676010</v>
      </c>
      <c r="E38" s="21" t="n">
        <f aca="false">D38-C38</f>
        <v>7943240</v>
      </c>
      <c r="G38" s="30"/>
    </row>
    <row r="39" s="2" customFormat="true" ht="15.75" hidden="false" customHeight="false" outlineLevel="0" collapsed="false"/>
    <row r="40" s="2" customFormat="true" ht="15.75" hidden="false" customHeight="false" outlineLevel="0" collapsed="false">
      <c r="B40" s="31" t="n">
        <f aca="false">B19-B38</f>
        <v>0</v>
      </c>
      <c r="C40" s="31" t="n">
        <f aca="false">C19-C38</f>
        <v>0</v>
      </c>
      <c r="D40" s="31" t="n">
        <f aca="false">D19-D38</f>
        <v>0</v>
      </c>
      <c r="E40" s="31" t="n">
        <f aca="false">E19-E38</f>
        <v>0</v>
      </c>
    </row>
    <row r="41" s="2" customFormat="true" ht="15.75" hidden="false" customHeight="false" outlineLevel="0" collapsed="false"/>
    <row r="42" s="2" customFormat="true" ht="15.75" hidden="false" customHeight="false" outlineLevel="0" collapsed="false"/>
    <row r="53" customFormat="false" ht="15.75" hidden="false" customHeight="false" outlineLevel="0" collapsed="false">
      <c r="H53" s="32"/>
    </row>
  </sheetData>
  <mergeCells count="2">
    <mergeCell ref="A4:E4"/>
    <mergeCell ref="A20:E21"/>
  </mergeCells>
  <printOptions headings="false" gridLines="false" gridLinesSet="true" horizontalCentered="true" verticalCentered="false"/>
  <pageMargins left="0.7875" right="0.600694444444444" top="1.10208333333333" bottom="0.984027777777778" header="0.629861111111111" footer="0.511805555555555"/>
  <pageSetup paperSize="9" scale="7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1. melléklet 
Az önkormányzat 2018. évi költségvetéséről szóló 8/2018. (IX. 25.) önkormányzati rendelethez</oddHeader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K97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89" workbookViewId="0">
      <selection pane="topLeft" activeCell="A3" activeCellId="0" sqref="A3"/>
    </sheetView>
  </sheetViews>
  <sheetFormatPr defaultRowHeight="15.75" zeroHeight="false" outlineLevelRow="0" outlineLevelCol="0"/>
  <cols>
    <col collapsed="false" customWidth="true" hidden="false" outlineLevel="0" max="1" min="1" style="33" width="40.15"/>
    <col collapsed="false" customWidth="true" hidden="false" outlineLevel="0" max="2" min="2" style="34" width="15.42"/>
    <col collapsed="false" customWidth="true" hidden="false" outlineLevel="0" max="5" min="3" style="3" width="15.42"/>
    <col collapsed="false" customWidth="true" hidden="false" outlineLevel="0" max="6" min="6" style="33" width="15.57"/>
    <col collapsed="false" customWidth="true" hidden="false" outlineLevel="0" max="7" min="7" style="33" width="0.29"/>
    <col collapsed="false" customWidth="true" hidden="false" outlineLevel="0" max="1025" min="8" style="33" width="9.14"/>
  </cols>
  <sheetData>
    <row r="1" customFormat="false" ht="15.75" hidden="true" customHeight="false" outlineLevel="0" collapsed="false">
      <c r="A1" s="35"/>
      <c r="B1" s="26"/>
      <c r="C1" s="36"/>
      <c r="D1" s="36"/>
      <c r="E1" s="36"/>
    </row>
    <row r="2" customFormat="false" ht="15.75" hidden="true" customHeight="false" outlineLevel="0" collapsed="false">
      <c r="A2" s="35"/>
      <c r="B2" s="26"/>
      <c r="C2" s="36"/>
      <c r="D2" s="36"/>
      <c r="E2" s="36"/>
    </row>
    <row r="3" s="37" customFormat="true" ht="37.5" hidden="false" customHeight="true" outlineLevel="0" collapsed="false">
      <c r="A3" s="22" t="s">
        <v>34</v>
      </c>
      <c r="B3" s="22"/>
      <c r="C3" s="22"/>
      <c r="D3" s="22"/>
      <c r="E3" s="22"/>
    </row>
    <row r="4" s="24" customFormat="true" ht="53.25" hidden="false" customHeight="true" outlineLevel="0" collapsed="false">
      <c r="A4" s="22" t="s">
        <v>1</v>
      </c>
      <c r="B4" s="38" t="s">
        <v>2</v>
      </c>
      <c r="C4" s="7" t="s">
        <v>3</v>
      </c>
      <c r="D4" s="7" t="s">
        <v>4</v>
      </c>
      <c r="E4" s="7" t="s">
        <v>5</v>
      </c>
    </row>
    <row r="5" s="24" customFormat="true" ht="31.5" hidden="false" customHeight="false" outlineLevel="0" collapsed="false">
      <c r="A5" s="9" t="s">
        <v>6</v>
      </c>
      <c r="B5" s="21" t="n">
        <f aca="false">B6+B14+B15+B16+B17+B18</f>
        <v>33655434</v>
      </c>
      <c r="C5" s="21" t="n">
        <f aca="false">C6+C14+C15+C16+C17+C18</f>
        <v>34003915</v>
      </c>
      <c r="D5" s="21" t="n">
        <f aca="false">D6+D14+D15+D16+D17+D18</f>
        <v>41947155</v>
      </c>
      <c r="E5" s="21" t="n">
        <f aca="false">D5-C5</f>
        <v>7943240</v>
      </c>
    </row>
    <row r="6" s="42" customFormat="true" ht="15.75" hidden="false" customHeight="false" outlineLevel="0" collapsed="false">
      <c r="A6" s="39" t="s">
        <v>35</v>
      </c>
      <c r="B6" s="40" t="n">
        <f aca="false">SUM(B7:B12)</f>
        <v>28291004</v>
      </c>
      <c r="C6" s="40" t="n">
        <f aca="false">SUM(C7:C12)</f>
        <v>28595751</v>
      </c>
      <c r="D6" s="40" t="n">
        <f aca="false">SUM(D7:D12)</f>
        <v>28617618</v>
      </c>
      <c r="E6" s="40" t="n">
        <f aca="false">D6-C6</f>
        <v>21867</v>
      </c>
      <c r="F6" s="41"/>
    </row>
    <row r="7" s="45" customFormat="true" ht="31.5" hidden="false" customHeight="false" outlineLevel="0" collapsed="false">
      <c r="A7" s="43" t="s">
        <v>36</v>
      </c>
      <c r="B7" s="44" t="n">
        <f aca="false">'2a. tábla'!E6</f>
        <v>18803564</v>
      </c>
      <c r="C7" s="44" t="n">
        <f aca="false">'2a. tábla'!F6</f>
        <v>18803564</v>
      </c>
      <c r="D7" s="44" t="n">
        <f aca="false">'2a. tábla'!G6</f>
        <v>18803564</v>
      </c>
      <c r="E7" s="40" t="n">
        <f aca="false">D7-C7</f>
        <v>0</v>
      </c>
      <c r="F7" s="24"/>
      <c r="G7" s="24"/>
      <c r="H7" s="24"/>
      <c r="I7" s="24"/>
      <c r="J7" s="24"/>
      <c r="K7" s="24"/>
    </row>
    <row r="8" s="42" customFormat="true" ht="31.5" hidden="false" customHeight="false" outlineLevel="0" collapsed="false">
      <c r="A8" s="46" t="s">
        <v>37</v>
      </c>
      <c r="B8" s="44" t="n">
        <f aca="false">'2a. tábla'!E7</f>
        <v>0</v>
      </c>
      <c r="C8" s="40" t="n">
        <v>0</v>
      </c>
      <c r="D8" s="40" t="n">
        <v>0</v>
      </c>
      <c r="E8" s="40" t="n">
        <f aca="false">D8-C8</f>
        <v>0</v>
      </c>
    </row>
    <row r="9" s="42" customFormat="true" ht="31.5" hidden="false" customHeight="false" outlineLevel="0" collapsed="false">
      <c r="A9" s="47" t="s">
        <v>38</v>
      </c>
      <c r="B9" s="44" t="n">
        <f aca="false">'2a. tábla'!E34</f>
        <v>7687440</v>
      </c>
      <c r="C9" s="44" t="n">
        <f aca="false">'2a. tábla'!F34</f>
        <v>7731327</v>
      </c>
      <c r="D9" s="44" t="n">
        <f aca="false">'2a. tábla'!G34</f>
        <v>7753194</v>
      </c>
      <c r="E9" s="40" t="n">
        <f aca="false">D9-C9</f>
        <v>21867</v>
      </c>
    </row>
    <row r="10" s="42" customFormat="true" ht="31.5" hidden="false" customHeight="false" outlineLevel="0" collapsed="false">
      <c r="A10" s="47" t="s">
        <v>39</v>
      </c>
      <c r="B10" s="44" t="n">
        <f aca="false">'2a. tábla'!E44</f>
        <v>1800000</v>
      </c>
      <c r="C10" s="44" t="n">
        <f aca="false">'2a. tábla'!F44</f>
        <v>1800000</v>
      </c>
      <c r="D10" s="44" t="n">
        <f aca="false">'2a. tábla'!G44</f>
        <v>1800000</v>
      </c>
      <c r="E10" s="40" t="n">
        <f aca="false">D10-C10</f>
        <v>0</v>
      </c>
    </row>
    <row r="11" s="24" customFormat="true" ht="50.25" hidden="false" customHeight="true" outlineLevel="0" collapsed="false">
      <c r="A11" s="47" t="s">
        <v>40</v>
      </c>
      <c r="B11" s="40" t="n">
        <v>0</v>
      </c>
      <c r="C11" s="48" t="n">
        <f aca="false">'2a. tábla'!F47</f>
        <v>177800</v>
      </c>
      <c r="D11" s="48" t="n">
        <f aca="false">'2a. tábla'!G47</f>
        <v>177800</v>
      </c>
      <c r="E11" s="40" t="n">
        <f aca="false">D11-C11</f>
        <v>0</v>
      </c>
    </row>
    <row r="12" s="24" customFormat="true" ht="15.75" hidden="false" customHeight="false" outlineLevel="0" collapsed="false">
      <c r="A12" s="47" t="s">
        <v>41</v>
      </c>
      <c r="B12" s="40" t="n">
        <v>0</v>
      </c>
      <c r="C12" s="44" t="n">
        <v>83060</v>
      </c>
      <c r="D12" s="44" t="n">
        <v>83060</v>
      </c>
      <c r="E12" s="40" t="n">
        <f aca="false">D12-C12</f>
        <v>0</v>
      </c>
    </row>
    <row r="13" s="24" customFormat="true" ht="15.75" hidden="false" customHeight="false" outlineLevel="0" collapsed="false">
      <c r="A13" s="47" t="s">
        <v>42</v>
      </c>
      <c r="B13" s="40"/>
      <c r="C13" s="49"/>
      <c r="D13" s="49"/>
      <c r="E13" s="49"/>
    </row>
    <row r="14" s="24" customFormat="true" ht="15.75" hidden="false" customHeight="false" outlineLevel="0" collapsed="false">
      <c r="A14" s="47" t="s">
        <v>43</v>
      </c>
      <c r="B14" s="40"/>
      <c r="C14" s="49"/>
      <c r="D14" s="49"/>
      <c r="E14" s="49"/>
    </row>
    <row r="15" s="51" customFormat="true" ht="47.25" hidden="false" customHeight="false" outlineLevel="0" collapsed="false">
      <c r="A15" s="47" t="s">
        <v>44</v>
      </c>
      <c r="B15" s="40"/>
      <c r="C15" s="50"/>
      <c r="D15" s="50"/>
      <c r="E15" s="49"/>
    </row>
    <row r="16" s="51" customFormat="true" ht="47.25" hidden="false" customHeight="false" outlineLevel="0" collapsed="false">
      <c r="A16" s="47" t="s">
        <v>45</v>
      </c>
      <c r="B16" s="40"/>
      <c r="C16" s="50"/>
      <c r="D16" s="50"/>
      <c r="E16" s="49"/>
    </row>
    <row r="17" s="51" customFormat="true" ht="47.25" hidden="false" customHeight="false" outlineLevel="0" collapsed="false">
      <c r="A17" s="47" t="s">
        <v>46</v>
      </c>
      <c r="B17" s="40"/>
      <c r="C17" s="50"/>
      <c r="D17" s="50"/>
      <c r="E17" s="49"/>
    </row>
    <row r="18" s="24" customFormat="true" ht="36.75" hidden="false" customHeight="true" outlineLevel="0" collapsed="false">
      <c r="A18" s="47" t="s">
        <v>47</v>
      </c>
      <c r="B18" s="48" t="n">
        <v>5364430</v>
      </c>
      <c r="C18" s="48" t="n">
        <f aca="false">C19+43734</f>
        <v>5408164</v>
      </c>
      <c r="D18" s="48" t="n">
        <f aca="false">5408164+188248-21867+7754992</f>
        <v>13329537</v>
      </c>
      <c r="E18" s="48" t="n">
        <f aca="false">D18-C18</f>
        <v>7921373</v>
      </c>
    </row>
    <row r="19" s="53" customFormat="true" ht="31.5" hidden="false" customHeight="false" outlineLevel="0" collapsed="false">
      <c r="A19" s="52" t="s">
        <v>48</v>
      </c>
      <c r="B19" s="48" t="n">
        <v>5364430</v>
      </c>
      <c r="C19" s="44" t="n">
        <v>5364430</v>
      </c>
      <c r="D19" s="44" t="n">
        <f aca="false">C19</f>
        <v>5364430</v>
      </c>
      <c r="E19" s="48" t="n">
        <f aca="false">D19-C19</f>
        <v>0</v>
      </c>
    </row>
    <row r="20" s="53" customFormat="true" ht="15.75" hidden="false" customHeight="false" outlineLevel="0" collapsed="false">
      <c r="A20" s="52" t="s">
        <v>49</v>
      </c>
      <c r="B20" s="44" t="n">
        <v>0</v>
      </c>
      <c r="C20" s="44" t="n">
        <v>0</v>
      </c>
      <c r="D20" s="44" t="n">
        <v>0</v>
      </c>
      <c r="E20" s="44" t="n">
        <v>0</v>
      </c>
    </row>
    <row r="21" s="24" customFormat="true" ht="39" hidden="false" customHeight="true" outlineLevel="0" collapsed="false">
      <c r="A21" s="9" t="s">
        <v>7</v>
      </c>
      <c r="B21" s="21" t="n">
        <f aca="false">B22+B27+B28+B29+B30</f>
        <v>0</v>
      </c>
      <c r="C21" s="21" t="n">
        <f aca="false">C22+C27+C28+C29+C30</f>
        <v>0</v>
      </c>
      <c r="D21" s="21" t="n">
        <v>0</v>
      </c>
      <c r="E21" s="21" t="n">
        <f aca="false">E22+E27+E28+E29+E30</f>
        <v>0</v>
      </c>
    </row>
    <row r="22" s="24" customFormat="true" ht="31.5" hidden="false" customHeight="false" outlineLevel="0" collapsed="false">
      <c r="A22" s="47" t="s">
        <v>50</v>
      </c>
      <c r="B22" s="44" t="n">
        <v>0</v>
      </c>
      <c r="C22" s="44" t="n">
        <v>0</v>
      </c>
      <c r="D22" s="44" t="n">
        <v>0</v>
      </c>
      <c r="E22" s="44" t="n">
        <v>0</v>
      </c>
    </row>
    <row r="23" s="24" customFormat="true" ht="31.5" hidden="false" customHeight="false" outlineLevel="0" collapsed="false">
      <c r="A23" s="47" t="s">
        <v>51</v>
      </c>
      <c r="B23" s="54"/>
      <c r="C23" s="55"/>
      <c r="D23" s="55"/>
      <c r="E23" s="55"/>
    </row>
    <row r="24" s="24" customFormat="true" ht="15.75" hidden="false" customHeight="false" outlineLevel="0" collapsed="false">
      <c r="A24" s="47" t="s">
        <v>52</v>
      </c>
      <c r="B24" s="54"/>
      <c r="C24" s="55"/>
      <c r="D24" s="55"/>
      <c r="E24" s="55"/>
    </row>
    <row r="25" s="24" customFormat="true" ht="15.75" hidden="false" customHeight="false" outlineLevel="0" collapsed="false">
      <c r="A25" s="47" t="s">
        <v>53</v>
      </c>
      <c r="B25" s="54"/>
      <c r="C25" s="55"/>
      <c r="D25" s="55"/>
      <c r="E25" s="55"/>
    </row>
    <row r="26" s="24" customFormat="true" ht="15.75" hidden="false" customHeight="false" outlineLevel="0" collapsed="false">
      <c r="A26" s="47" t="s">
        <v>54</v>
      </c>
      <c r="B26" s="54"/>
      <c r="C26" s="55"/>
      <c r="D26" s="55"/>
      <c r="E26" s="55"/>
    </row>
    <row r="27" s="24" customFormat="true" ht="47.25" hidden="false" customHeight="false" outlineLevel="0" collapsed="false">
      <c r="A27" s="47" t="s">
        <v>55</v>
      </c>
      <c r="B27" s="54"/>
      <c r="C27" s="55"/>
      <c r="D27" s="55"/>
      <c r="E27" s="55"/>
    </row>
    <row r="28" s="24" customFormat="true" ht="48" hidden="false" customHeight="true" outlineLevel="0" collapsed="false">
      <c r="A28" s="47" t="s">
        <v>56</v>
      </c>
      <c r="B28" s="54"/>
      <c r="C28" s="55"/>
      <c r="D28" s="55"/>
      <c r="E28" s="55"/>
    </row>
    <row r="29" s="24" customFormat="true" ht="51.75" hidden="false" customHeight="true" outlineLevel="0" collapsed="false">
      <c r="A29" s="47" t="s">
        <v>57</v>
      </c>
      <c r="B29" s="54"/>
      <c r="C29" s="55"/>
      <c r="D29" s="55"/>
      <c r="E29" s="55"/>
    </row>
    <row r="30" s="24" customFormat="true" ht="31.5" hidden="false" customHeight="false" outlineLevel="0" collapsed="false">
      <c r="A30" s="47" t="s">
        <v>58</v>
      </c>
      <c r="B30" s="54"/>
      <c r="C30" s="55"/>
      <c r="D30" s="55"/>
      <c r="E30" s="55"/>
    </row>
    <row r="31" s="24" customFormat="true" ht="27" hidden="false" customHeight="true" outlineLevel="0" collapsed="false">
      <c r="A31" s="56"/>
      <c r="B31" s="22"/>
      <c r="C31" s="55"/>
      <c r="D31" s="55"/>
      <c r="E31" s="55"/>
    </row>
    <row r="32" s="24" customFormat="true" ht="54" hidden="false" customHeight="true" outlineLevel="0" collapsed="false">
      <c r="A32" s="22" t="s">
        <v>1</v>
      </c>
      <c r="B32" s="38" t="s">
        <v>2</v>
      </c>
      <c r="C32" s="38" t="s">
        <v>3</v>
      </c>
      <c r="D32" s="38" t="s">
        <v>4</v>
      </c>
      <c r="E32" s="38" t="s">
        <v>5</v>
      </c>
    </row>
    <row r="33" s="24" customFormat="true" ht="15.75" hidden="false" customHeight="false" outlineLevel="0" collapsed="false">
      <c r="A33" s="9" t="s">
        <v>8</v>
      </c>
      <c r="B33" s="57" t="n">
        <f aca="false">B34+B38+B46</f>
        <v>20250000</v>
      </c>
      <c r="C33" s="57" t="n">
        <f aca="false">C34+C38+C46</f>
        <v>20250000</v>
      </c>
      <c r="D33" s="57" t="n">
        <f aca="false">D34+D38+D46</f>
        <v>20250000</v>
      </c>
      <c r="E33" s="57" t="n">
        <f aca="false">D33-C33</f>
        <v>0</v>
      </c>
    </row>
    <row r="34" s="24" customFormat="true" ht="15.75" hidden="false" customHeight="false" outlineLevel="0" collapsed="false">
      <c r="A34" s="47" t="s">
        <v>59</v>
      </c>
      <c r="B34" s="54" t="n">
        <f aca="false">SUM(B35:B37)</f>
        <v>10000000</v>
      </c>
      <c r="C34" s="54" t="n">
        <f aca="false">SUM(C35:C37)</f>
        <v>10000000</v>
      </c>
      <c r="D34" s="54" t="n">
        <f aca="false">SUM(D35:D37)</f>
        <v>10000000</v>
      </c>
      <c r="E34" s="54" t="n">
        <f aca="false">D34-C34</f>
        <v>0</v>
      </c>
    </row>
    <row r="35" s="24" customFormat="true" ht="15.75" hidden="false" customHeight="false" outlineLevel="0" collapsed="false">
      <c r="A35" s="39" t="s">
        <v>60</v>
      </c>
      <c r="B35" s="54" t="n">
        <v>0</v>
      </c>
      <c r="C35" s="54" t="n">
        <v>0</v>
      </c>
      <c r="D35" s="54" t="n">
        <v>0</v>
      </c>
      <c r="E35" s="54" t="n">
        <f aca="false">D35-C35</f>
        <v>0</v>
      </c>
    </row>
    <row r="36" s="24" customFormat="true" ht="15.75" hidden="false" customHeight="false" outlineLevel="0" collapsed="false">
      <c r="A36" s="39" t="s">
        <v>61</v>
      </c>
      <c r="B36" s="54" t="n">
        <v>200000</v>
      </c>
      <c r="C36" s="54" t="n">
        <v>200000</v>
      </c>
      <c r="D36" s="54" t="n">
        <v>200000</v>
      </c>
      <c r="E36" s="54" t="n">
        <f aca="false">D36-C36</f>
        <v>0</v>
      </c>
    </row>
    <row r="37" s="24" customFormat="true" ht="31.5" hidden="false" customHeight="false" outlineLevel="0" collapsed="false">
      <c r="A37" s="58" t="s">
        <v>62</v>
      </c>
      <c r="B37" s="59" t="n">
        <v>9800000</v>
      </c>
      <c r="C37" s="54" t="n">
        <v>9800000</v>
      </c>
      <c r="D37" s="54" t="n">
        <v>9800000</v>
      </c>
      <c r="E37" s="54" t="n">
        <f aca="false">D37-C37</f>
        <v>0</v>
      </c>
    </row>
    <row r="38" s="24" customFormat="true" ht="27" hidden="false" customHeight="true" outlineLevel="0" collapsed="false">
      <c r="A38" s="47" t="s">
        <v>63</v>
      </c>
      <c r="B38" s="54" t="n">
        <f aca="false">B39+B41+B42</f>
        <v>10000000</v>
      </c>
      <c r="C38" s="54" t="n">
        <f aca="false">C39+C41+C42</f>
        <v>10000000</v>
      </c>
      <c r="D38" s="54" t="n">
        <f aca="false">D39+D41+D42</f>
        <v>10000000</v>
      </c>
      <c r="E38" s="54" t="n">
        <f aca="false">D38-C38</f>
        <v>0</v>
      </c>
    </row>
    <row r="39" s="24" customFormat="true" ht="25.5" hidden="false" customHeight="true" outlineLevel="0" collapsed="false">
      <c r="A39" s="47" t="s">
        <v>64</v>
      </c>
      <c r="B39" s="54" t="n">
        <f aca="false">SUM(B40)</f>
        <v>8200000</v>
      </c>
      <c r="C39" s="54" t="n">
        <f aca="false">SUM(C40)</f>
        <v>8200000</v>
      </c>
      <c r="D39" s="54" t="n">
        <f aca="false">SUM(D40)</f>
        <v>8200000</v>
      </c>
      <c r="E39" s="54" t="n">
        <f aca="false">D39-C39</f>
        <v>0</v>
      </c>
    </row>
    <row r="40" s="24" customFormat="true" ht="15.75" hidden="false" customHeight="false" outlineLevel="0" collapsed="false">
      <c r="A40" s="47" t="s">
        <v>65</v>
      </c>
      <c r="B40" s="54" t="n">
        <v>8200000</v>
      </c>
      <c r="C40" s="54" t="n">
        <v>8200000</v>
      </c>
      <c r="D40" s="54" t="n">
        <v>8200000</v>
      </c>
      <c r="E40" s="54" t="n">
        <f aca="false">D40-C40</f>
        <v>0</v>
      </c>
    </row>
    <row r="41" s="24" customFormat="true" ht="15.75" hidden="false" customHeight="false" outlineLevel="0" collapsed="false">
      <c r="A41" s="47" t="s">
        <v>66</v>
      </c>
      <c r="B41" s="54" t="n">
        <v>1500000</v>
      </c>
      <c r="C41" s="54" t="n">
        <v>1500000</v>
      </c>
      <c r="D41" s="54" t="n">
        <v>1500000</v>
      </c>
      <c r="E41" s="54" t="n">
        <f aca="false">D41-C41</f>
        <v>0</v>
      </c>
    </row>
    <row r="42" s="24" customFormat="true" ht="31.5" hidden="false" customHeight="false" outlineLevel="0" collapsed="false">
      <c r="A42" s="47" t="s">
        <v>67</v>
      </c>
      <c r="B42" s="54" t="n">
        <f aca="false">SUM(B43:B45)</f>
        <v>300000</v>
      </c>
      <c r="C42" s="54" t="n">
        <f aca="false">SUM(C43:C45)</f>
        <v>300000</v>
      </c>
      <c r="D42" s="54" t="n">
        <f aca="false">SUM(D43:D45)</f>
        <v>300000</v>
      </c>
      <c r="E42" s="54" t="n">
        <f aca="false">D42-C42</f>
        <v>0</v>
      </c>
    </row>
    <row r="43" s="24" customFormat="true" ht="15.75" hidden="false" customHeight="false" outlineLevel="0" collapsed="false">
      <c r="A43" s="47" t="s">
        <v>68</v>
      </c>
      <c r="B43" s="54" t="n">
        <v>300000</v>
      </c>
      <c r="C43" s="54" t="n">
        <v>300000</v>
      </c>
      <c r="D43" s="54" t="n">
        <v>300000</v>
      </c>
      <c r="E43" s="54" t="n">
        <f aca="false">D43-C43</f>
        <v>0</v>
      </c>
    </row>
    <row r="44" s="24" customFormat="true" ht="15.75" hidden="false" customHeight="false" outlineLevel="0" collapsed="false">
      <c r="A44" s="47" t="s">
        <v>69</v>
      </c>
      <c r="B44" s="54" t="n">
        <v>0</v>
      </c>
      <c r="C44" s="54" t="n">
        <v>0</v>
      </c>
      <c r="D44" s="54" t="n">
        <v>0</v>
      </c>
      <c r="E44" s="54" t="n">
        <f aca="false">D44-C44</f>
        <v>0</v>
      </c>
    </row>
    <row r="45" s="24" customFormat="true" ht="15.75" hidden="false" customHeight="false" outlineLevel="0" collapsed="false">
      <c r="A45" s="47" t="s">
        <v>70</v>
      </c>
      <c r="B45" s="54" t="n">
        <v>0</v>
      </c>
      <c r="C45" s="54" t="n">
        <v>0</v>
      </c>
      <c r="D45" s="54" t="n">
        <v>0</v>
      </c>
      <c r="E45" s="54" t="n">
        <f aca="false">D45-C45</f>
        <v>0</v>
      </c>
    </row>
    <row r="46" s="24" customFormat="true" ht="31.5" hidden="false" customHeight="false" outlineLevel="0" collapsed="false">
      <c r="A46" s="47" t="s">
        <v>71</v>
      </c>
      <c r="B46" s="54" t="n">
        <v>250000</v>
      </c>
      <c r="C46" s="54" t="n">
        <v>250000</v>
      </c>
      <c r="D46" s="54" t="n">
        <v>250000</v>
      </c>
      <c r="E46" s="54" t="n">
        <f aca="false">D46-C46</f>
        <v>0</v>
      </c>
    </row>
    <row r="47" s="61" customFormat="true" ht="27" hidden="false" customHeight="true" outlineLevel="0" collapsed="false">
      <c r="A47" s="60" t="s">
        <v>9</v>
      </c>
      <c r="B47" s="21" t="n">
        <f aca="false">B48+B49+B51+B52+B55+B56+B57+B58+B59</f>
        <v>7100000</v>
      </c>
      <c r="C47" s="21" t="n">
        <f aca="false">C48+C49+C51+C52+C55+C56+C57+C58+C59</f>
        <v>7862520</v>
      </c>
      <c r="D47" s="21" t="n">
        <f aca="false">D48+D49+D51+D52+D55+D56+D57+D58+D59</f>
        <v>7862520</v>
      </c>
      <c r="E47" s="21" t="n">
        <f aca="false">D47-C47</f>
        <v>0</v>
      </c>
    </row>
    <row r="48" s="63" customFormat="true" ht="15.75" hidden="false" customHeight="false" outlineLevel="0" collapsed="false">
      <c r="A48" s="39" t="s">
        <v>72</v>
      </c>
      <c r="B48" s="54"/>
      <c r="C48" s="62"/>
      <c r="D48" s="62"/>
      <c r="E48" s="62"/>
    </row>
    <row r="49" s="64" customFormat="true" ht="15.75" hidden="false" customHeight="false" outlineLevel="0" collapsed="false">
      <c r="A49" s="39" t="s">
        <v>73</v>
      </c>
      <c r="B49" s="40" t="n">
        <v>0</v>
      </c>
      <c r="C49" s="40" t="n">
        <v>720000</v>
      </c>
      <c r="D49" s="40" t="n">
        <v>720000</v>
      </c>
      <c r="E49" s="40" t="n">
        <f aca="false">D49-C49</f>
        <v>0</v>
      </c>
    </row>
    <row r="50" s="64" customFormat="true" ht="15.75" hidden="false" customHeight="false" outlineLevel="0" collapsed="false">
      <c r="A50" s="39" t="s">
        <v>74</v>
      </c>
      <c r="B50" s="40" t="n">
        <v>720000</v>
      </c>
      <c r="C50" s="40" t="n">
        <v>720000</v>
      </c>
      <c r="D50" s="40" t="n">
        <v>720000</v>
      </c>
      <c r="E50" s="40" t="n">
        <f aca="false">D50-C50</f>
        <v>0</v>
      </c>
    </row>
    <row r="51" s="64" customFormat="true" ht="15.75" hidden="false" customHeight="false" outlineLevel="0" collapsed="false">
      <c r="A51" s="47" t="s">
        <v>75</v>
      </c>
      <c r="B51" s="40" t="n">
        <v>2500000</v>
      </c>
      <c r="C51" s="40" t="n">
        <v>2500000</v>
      </c>
      <c r="D51" s="40" t="n">
        <v>2500000</v>
      </c>
      <c r="E51" s="40" t="n">
        <f aca="false">D51-C51</f>
        <v>0</v>
      </c>
    </row>
    <row r="52" s="64" customFormat="true" ht="15.75" hidden="false" customHeight="false" outlineLevel="0" collapsed="false">
      <c r="A52" s="47" t="s">
        <v>76</v>
      </c>
      <c r="B52" s="40" t="n">
        <v>3000000</v>
      </c>
      <c r="C52" s="40" t="n">
        <v>3000000</v>
      </c>
      <c r="D52" s="40" t="n">
        <v>3000000</v>
      </c>
      <c r="E52" s="40" t="n">
        <f aca="false">D52-C52</f>
        <v>0</v>
      </c>
    </row>
    <row r="53" s="64" customFormat="true" ht="24.75" hidden="false" customHeight="true" outlineLevel="0" collapsed="false">
      <c r="A53" s="65" t="s">
        <v>77</v>
      </c>
      <c r="B53" s="40"/>
      <c r="C53" s="40"/>
      <c r="D53" s="40"/>
      <c r="E53" s="40"/>
    </row>
    <row r="54" s="64" customFormat="true" ht="15.75" hidden="false" customHeight="false" outlineLevel="0" collapsed="false">
      <c r="A54" s="65" t="s">
        <v>78</v>
      </c>
      <c r="B54" s="40"/>
      <c r="C54" s="40"/>
      <c r="D54" s="40"/>
      <c r="E54" s="40"/>
    </row>
    <row r="55" s="64" customFormat="true" ht="24.75" hidden="false" customHeight="true" outlineLevel="0" collapsed="false">
      <c r="A55" s="65" t="s">
        <v>79</v>
      </c>
      <c r="B55" s="40" t="n">
        <v>500000</v>
      </c>
      <c r="C55" s="40" t="n">
        <v>500000</v>
      </c>
      <c r="D55" s="40" t="n">
        <v>500000</v>
      </c>
      <c r="E55" s="40" t="n">
        <f aca="false">D55-C55</f>
        <v>0</v>
      </c>
    </row>
    <row r="56" s="64" customFormat="true" ht="24" hidden="false" customHeight="true" outlineLevel="0" collapsed="false">
      <c r="A56" s="39" t="s">
        <v>80</v>
      </c>
      <c r="B56" s="40" t="n">
        <v>1050000</v>
      </c>
      <c r="C56" s="40" t="n">
        <f aca="false">1050000+42520</f>
        <v>1092520</v>
      </c>
      <c r="D56" s="40" t="n">
        <v>1092520</v>
      </c>
      <c r="E56" s="40" t="n">
        <f aca="false">D56-C56</f>
        <v>0</v>
      </c>
    </row>
    <row r="57" s="64" customFormat="true" ht="24" hidden="false" customHeight="true" outlineLevel="0" collapsed="false">
      <c r="A57" s="39" t="s">
        <v>81</v>
      </c>
      <c r="B57" s="40"/>
      <c r="C57" s="40"/>
      <c r="D57" s="40"/>
      <c r="E57" s="40"/>
    </row>
    <row r="58" s="64" customFormat="true" ht="15.75" hidden="false" customHeight="false" outlineLevel="0" collapsed="false">
      <c r="A58" s="39" t="s">
        <v>82</v>
      </c>
      <c r="B58" s="40" t="n">
        <v>50000</v>
      </c>
      <c r="C58" s="40" t="n">
        <v>50000</v>
      </c>
      <c r="D58" s="40" t="n">
        <v>50000</v>
      </c>
      <c r="E58" s="40" t="n">
        <f aca="false">D58-C58</f>
        <v>0</v>
      </c>
    </row>
    <row r="59" s="64" customFormat="true" ht="35.25" hidden="false" customHeight="true" outlineLevel="0" collapsed="false">
      <c r="A59" s="65" t="s">
        <v>83</v>
      </c>
      <c r="B59" s="54"/>
      <c r="C59" s="66"/>
      <c r="D59" s="66"/>
      <c r="E59" s="21"/>
    </row>
    <row r="60" s="61" customFormat="true" ht="24.75" hidden="false" customHeight="true" outlineLevel="0" collapsed="false">
      <c r="A60" s="60" t="s">
        <v>10</v>
      </c>
      <c r="B60" s="21" t="n">
        <f aca="false">SUM(B61:B65)</f>
        <v>0</v>
      </c>
      <c r="C60" s="21" t="n">
        <f aca="false">SUM(C61:C65)</f>
        <v>177480</v>
      </c>
      <c r="D60" s="21" t="n">
        <f aca="false">SUM(D61:D65)</f>
        <v>177480</v>
      </c>
      <c r="E60" s="21" t="n">
        <f aca="false">D60-C60</f>
        <v>0</v>
      </c>
    </row>
    <row r="61" s="61" customFormat="true" ht="15.75" hidden="false" customHeight="false" outlineLevel="0" collapsed="false">
      <c r="A61" s="47" t="s">
        <v>84</v>
      </c>
      <c r="B61" s="54"/>
      <c r="C61" s="49"/>
      <c r="D61" s="49"/>
      <c r="E61" s="49"/>
    </row>
    <row r="62" s="64" customFormat="true" ht="31.5" hidden="false" customHeight="false" outlineLevel="0" collapsed="false">
      <c r="A62" s="47" t="s">
        <v>85</v>
      </c>
      <c r="B62" s="54"/>
      <c r="C62" s="40" t="n">
        <v>20000</v>
      </c>
      <c r="D62" s="40" t="n">
        <v>20000</v>
      </c>
      <c r="E62" s="40" t="n">
        <f aca="false">D62-C62</f>
        <v>0</v>
      </c>
    </row>
    <row r="63" s="64" customFormat="true" ht="31.5" hidden="false" customHeight="false" outlineLevel="0" collapsed="false">
      <c r="A63" s="67" t="s">
        <v>86</v>
      </c>
      <c r="B63" s="54"/>
      <c r="C63" s="40" t="n">
        <v>157480</v>
      </c>
      <c r="D63" s="40" t="n">
        <v>157480</v>
      </c>
      <c r="E63" s="40" t="n">
        <f aca="false">D63-C63</f>
        <v>0</v>
      </c>
    </row>
    <row r="64" s="64" customFormat="true" ht="15.75" hidden="false" customHeight="false" outlineLevel="0" collapsed="false">
      <c r="A64" s="47" t="s">
        <v>87</v>
      </c>
      <c r="B64" s="54"/>
      <c r="C64" s="66"/>
      <c r="D64" s="66"/>
      <c r="E64" s="66"/>
    </row>
    <row r="65" s="64" customFormat="true" ht="31.5" hidden="false" customHeight="false" outlineLevel="0" collapsed="false">
      <c r="A65" s="47" t="s">
        <v>88</v>
      </c>
      <c r="B65" s="54"/>
      <c r="C65" s="66"/>
      <c r="D65" s="66"/>
      <c r="E65" s="66"/>
    </row>
    <row r="66" s="61" customFormat="true" ht="40.5" hidden="false" customHeight="true" outlineLevel="0" collapsed="false">
      <c r="A66" s="60" t="s">
        <v>11</v>
      </c>
      <c r="B66" s="21" t="n">
        <f aca="false">SUM(B67:B69)</f>
        <v>0</v>
      </c>
      <c r="C66" s="21" t="n">
        <v>0</v>
      </c>
      <c r="D66" s="21" t="n">
        <v>0</v>
      </c>
      <c r="E66" s="21" t="n">
        <v>0</v>
      </c>
    </row>
    <row r="67" s="61" customFormat="true" ht="47.25" hidden="false" customHeight="false" outlineLevel="0" collapsed="false">
      <c r="A67" s="47" t="s">
        <v>89</v>
      </c>
      <c r="B67" s="54"/>
      <c r="C67" s="49"/>
      <c r="D67" s="49"/>
      <c r="E67" s="49"/>
    </row>
    <row r="68" s="64" customFormat="true" ht="47.25" hidden="false" customHeight="false" outlineLevel="0" collapsed="false">
      <c r="A68" s="47" t="s">
        <v>90</v>
      </c>
      <c r="B68" s="54"/>
      <c r="C68" s="66"/>
      <c r="D68" s="66"/>
      <c r="E68" s="66"/>
    </row>
    <row r="69" s="64" customFormat="true" ht="31.5" hidden="false" customHeight="false" outlineLevel="0" collapsed="false">
      <c r="A69" s="47" t="s">
        <v>91</v>
      </c>
      <c r="B69" s="54"/>
      <c r="C69" s="66"/>
      <c r="D69" s="66"/>
      <c r="E69" s="66"/>
    </row>
    <row r="70" s="64" customFormat="true" ht="28.5" hidden="false" customHeight="true" outlineLevel="0" collapsed="false">
      <c r="A70" s="22"/>
      <c r="B70" s="22"/>
      <c r="C70" s="66"/>
      <c r="D70" s="66"/>
      <c r="E70" s="66"/>
    </row>
    <row r="71" s="24" customFormat="true" ht="54.75" hidden="false" customHeight="true" outlineLevel="0" collapsed="false">
      <c r="A71" s="22" t="s">
        <v>1</v>
      </c>
      <c r="B71" s="38" t="s">
        <v>2</v>
      </c>
      <c r="C71" s="7" t="s">
        <v>3</v>
      </c>
      <c r="D71" s="7" t="s">
        <v>4</v>
      </c>
      <c r="E71" s="7" t="s">
        <v>5</v>
      </c>
    </row>
    <row r="72" s="61" customFormat="true" ht="31.5" hidden="false" customHeight="false" outlineLevel="0" collapsed="false">
      <c r="A72" s="68" t="s">
        <v>12</v>
      </c>
      <c r="B72" s="21" t="n">
        <f aca="false">SUM(B73:B75)</f>
        <v>0</v>
      </c>
      <c r="C72" s="21" t="n">
        <f aca="false">SUM(C73:C75)</f>
        <v>0</v>
      </c>
      <c r="D72" s="21" t="n">
        <v>0</v>
      </c>
      <c r="E72" s="21" t="n">
        <v>0</v>
      </c>
    </row>
    <row r="73" s="64" customFormat="true" ht="72" hidden="false" customHeight="true" outlineLevel="0" collapsed="false">
      <c r="A73" s="12" t="s">
        <v>92</v>
      </c>
      <c r="B73" s="40"/>
      <c r="C73" s="66"/>
      <c r="D73" s="66"/>
      <c r="E73" s="66"/>
    </row>
    <row r="74" s="64" customFormat="true" ht="68.25" hidden="false" customHeight="true" outlineLevel="0" collapsed="false">
      <c r="A74" s="12" t="s">
        <v>93</v>
      </c>
      <c r="B74" s="40"/>
      <c r="C74" s="66"/>
      <c r="D74" s="66"/>
      <c r="E74" s="66"/>
    </row>
    <row r="75" s="64" customFormat="true" ht="31.5" hidden="false" customHeight="true" outlineLevel="0" collapsed="false">
      <c r="A75" s="12" t="s">
        <v>94</v>
      </c>
      <c r="B75" s="40"/>
      <c r="C75" s="66"/>
      <c r="D75" s="66"/>
      <c r="E75" s="66"/>
    </row>
    <row r="76" s="64" customFormat="true" ht="33" hidden="false" customHeight="true" outlineLevel="0" collapsed="false">
      <c r="A76" s="12" t="s">
        <v>95</v>
      </c>
      <c r="B76" s="40"/>
      <c r="C76" s="66"/>
      <c r="D76" s="66"/>
      <c r="E76" s="66"/>
    </row>
    <row r="77" s="61" customFormat="true" ht="30.75" hidden="false" customHeight="true" outlineLevel="0" collapsed="false">
      <c r="A77" s="60" t="s">
        <v>13</v>
      </c>
      <c r="B77" s="21" t="n">
        <f aca="false">B72+B66+B60+B47+B33+B21+B5</f>
        <v>61005434</v>
      </c>
      <c r="C77" s="21" t="n">
        <f aca="false">C72+C66+C60+C47+C33+C21+C5</f>
        <v>62293915</v>
      </c>
      <c r="D77" s="21" t="n">
        <f aca="false">D72+D66+D60+D47+D33+D21+D5</f>
        <v>70237155</v>
      </c>
      <c r="E77" s="21" t="n">
        <f aca="false">D77-C77</f>
        <v>7943240</v>
      </c>
      <c r="F77" s="69"/>
    </row>
    <row r="78" s="61" customFormat="true" ht="33" hidden="false" customHeight="true" outlineLevel="0" collapsed="false">
      <c r="A78" s="68" t="s">
        <v>14</v>
      </c>
      <c r="B78" s="21"/>
      <c r="C78" s="49"/>
      <c r="D78" s="49"/>
      <c r="E78" s="49"/>
      <c r="F78" s="69"/>
    </row>
    <row r="79" s="61" customFormat="true" ht="46.5" hidden="false" customHeight="true" outlineLevel="0" collapsed="false">
      <c r="A79" s="68" t="s">
        <v>96</v>
      </c>
      <c r="B79" s="21" t="n">
        <f aca="false">SUM(B80:B81)</f>
        <v>38541663</v>
      </c>
      <c r="C79" s="21" t="n">
        <f aca="false">SUM(C80:C81)</f>
        <v>42894625</v>
      </c>
      <c r="D79" s="21" t="n">
        <f aca="false">SUM(D80:D81)</f>
        <v>42894625</v>
      </c>
      <c r="E79" s="21" t="n">
        <f aca="false">D79-C79</f>
        <v>0</v>
      </c>
    </row>
    <row r="80" s="64" customFormat="true" ht="60.75" hidden="false" customHeight="true" outlineLevel="0" collapsed="false">
      <c r="A80" s="62" t="s">
        <v>97</v>
      </c>
      <c r="B80" s="40" t="n">
        <v>19500000</v>
      </c>
      <c r="C80" s="40" t="n">
        <f aca="false">42894625-19041663</f>
        <v>23852962</v>
      </c>
      <c r="D80" s="40" t="n">
        <f aca="false">42894625-19041663</f>
        <v>23852962</v>
      </c>
      <c r="E80" s="40" t="n">
        <f aca="false">D80-C80</f>
        <v>0</v>
      </c>
    </row>
    <row r="81" s="64" customFormat="true" ht="47.25" hidden="false" customHeight="false" outlineLevel="0" collapsed="false">
      <c r="A81" s="62" t="s">
        <v>98</v>
      </c>
      <c r="B81" s="40" t="n">
        <f aca="false">12738922+6302741</f>
        <v>19041663</v>
      </c>
      <c r="C81" s="40" t="n">
        <v>19041663</v>
      </c>
      <c r="D81" s="40" t="n">
        <v>19041663</v>
      </c>
      <c r="E81" s="40" t="n">
        <f aca="false">D81-C81</f>
        <v>0</v>
      </c>
    </row>
    <row r="82" s="61" customFormat="true" ht="47.25" hidden="false" customHeight="false" outlineLevel="0" collapsed="false">
      <c r="A82" s="68" t="s">
        <v>99</v>
      </c>
      <c r="B82" s="21" t="n">
        <f aca="false">B83+B87+B92+B93</f>
        <v>544230</v>
      </c>
      <c r="C82" s="21" t="n">
        <f aca="false">C83+C87+C92+C93</f>
        <v>544230</v>
      </c>
      <c r="D82" s="21" t="n">
        <f aca="false">D83+D87+D92+D93</f>
        <v>544230</v>
      </c>
      <c r="E82" s="21" t="n">
        <f aca="false">E83+E87+E92+E93</f>
        <v>0</v>
      </c>
      <c r="F82" s="69"/>
    </row>
    <row r="83" s="61" customFormat="true" ht="31.5" hidden="false" customHeight="false" outlineLevel="0" collapsed="false">
      <c r="A83" s="60" t="s">
        <v>100</v>
      </c>
      <c r="B83" s="21"/>
      <c r="C83" s="70"/>
      <c r="D83" s="70"/>
      <c r="E83" s="49"/>
    </row>
    <row r="84" s="64" customFormat="true" ht="31.5" hidden="false" customHeight="false" outlineLevel="0" collapsed="false">
      <c r="A84" s="12" t="s">
        <v>101</v>
      </c>
      <c r="B84" s="40"/>
      <c r="C84" s="70"/>
      <c r="D84" s="70"/>
      <c r="E84" s="66"/>
    </row>
    <row r="85" s="64" customFormat="true" ht="31.5" hidden="false" customHeight="false" outlineLevel="0" collapsed="false">
      <c r="A85" s="12" t="s">
        <v>102</v>
      </c>
      <c r="B85" s="40"/>
      <c r="C85" s="70"/>
      <c r="D85" s="70"/>
      <c r="E85" s="66"/>
    </row>
    <row r="86" s="64" customFormat="true" ht="31.5" hidden="false" customHeight="false" outlineLevel="0" collapsed="false">
      <c r="A86" s="12" t="s">
        <v>103</v>
      </c>
      <c r="B86" s="40"/>
      <c r="C86" s="70"/>
      <c r="D86" s="70"/>
      <c r="E86" s="66"/>
      <c r="F86" s="71"/>
    </row>
    <row r="87" s="61" customFormat="true" ht="15.75" hidden="false" customHeight="false" outlineLevel="0" collapsed="false">
      <c r="A87" s="60" t="s">
        <v>104</v>
      </c>
      <c r="B87" s="21"/>
      <c r="C87" s="49"/>
      <c r="D87" s="49"/>
      <c r="E87" s="49"/>
    </row>
    <row r="88" s="64" customFormat="true" ht="31.5" hidden="false" customHeight="false" outlineLevel="0" collapsed="false">
      <c r="A88" s="72" t="s">
        <v>105</v>
      </c>
      <c r="B88" s="40"/>
      <c r="C88" s="66"/>
      <c r="D88" s="66"/>
      <c r="E88" s="66"/>
    </row>
    <row r="89" s="64" customFormat="true" ht="31.5" hidden="false" customHeight="false" outlineLevel="0" collapsed="false">
      <c r="A89" s="72" t="s">
        <v>106</v>
      </c>
      <c r="B89" s="40"/>
      <c r="C89" s="66"/>
      <c r="D89" s="66"/>
      <c r="E89" s="66"/>
    </row>
    <row r="90" s="61" customFormat="true" ht="31.5" hidden="false" customHeight="false" outlineLevel="0" collapsed="false">
      <c r="A90" s="72" t="s">
        <v>107</v>
      </c>
      <c r="B90" s="40"/>
      <c r="C90" s="49"/>
      <c r="D90" s="49"/>
      <c r="E90" s="49"/>
    </row>
    <row r="91" s="61" customFormat="true" ht="31.5" hidden="false" customHeight="false" outlineLevel="0" collapsed="false">
      <c r="A91" s="72" t="s">
        <v>108</v>
      </c>
      <c r="B91" s="40"/>
      <c r="C91" s="49"/>
      <c r="D91" s="49"/>
      <c r="E91" s="49"/>
    </row>
    <row r="92" s="61" customFormat="true" ht="15.75" hidden="false" customHeight="false" outlineLevel="0" collapsed="false">
      <c r="A92" s="60" t="s">
        <v>109</v>
      </c>
      <c r="B92" s="21" t="n">
        <v>0</v>
      </c>
      <c r="C92" s="21" t="n">
        <v>0</v>
      </c>
      <c r="D92" s="21" t="n">
        <v>0</v>
      </c>
      <c r="E92" s="21" t="n">
        <f aca="false">D92-C92</f>
        <v>0</v>
      </c>
      <c r="F92" s="73"/>
    </row>
    <row r="93" s="61" customFormat="true" ht="31.5" hidden="false" customHeight="false" outlineLevel="0" collapsed="false">
      <c r="A93" s="60" t="s">
        <v>110</v>
      </c>
      <c r="B93" s="21" t="n">
        <v>544230</v>
      </c>
      <c r="C93" s="21" t="n">
        <v>544230</v>
      </c>
      <c r="D93" s="21" t="n">
        <v>544230</v>
      </c>
      <c r="E93" s="21" t="n">
        <f aca="false">D93-C93</f>
        <v>0</v>
      </c>
    </row>
    <row r="94" s="61" customFormat="true" ht="15.75" hidden="false" customHeight="false" outlineLevel="0" collapsed="false">
      <c r="A94" s="60" t="s">
        <v>111</v>
      </c>
      <c r="B94" s="21" t="n">
        <f aca="false">B82+B79</f>
        <v>39085893</v>
      </c>
      <c r="C94" s="21" t="n">
        <f aca="false">C82+C79</f>
        <v>43438855</v>
      </c>
      <c r="D94" s="21" t="n">
        <f aca="false">D82+D79</f>
        <v>43438855</v>
      </c>
      <c r="E94" s="21" t="n">
        <f aca="false">D94-C94</f>
        <v>0</v>
      </c>
    </row>
    <row r="95" s="61" customFormat="true" ht="18.75" hidden="false" customHeight="true" outlineLevel="0" collapsed="false">
      <c r="A95" s="60" t="s">
        <v>112</v>
      </c>
      <c r="B95" s="21" t="n">
        <f aca="false">B77+B94</f>
        <v>100091327</v>
      </c>
      <c r="C95" s="21" t="n">
        <f aca="false">C77+C94</f>
        <v>105732770</v>
      </c>
      <c r="D95" s="21" t="n">
        <f aca="false">D77+D94</f>
        <v>113676010</v>
      </c>
      <c r="E95" s="21" t="n">
        <f aca="false">D95-C95</f>
        <v>7943240</v>
      </c>
    </row>
    <row r="96" customFormat="false" ht="15.75" hidden="false" customHeight="false" outlineLevel="0" collapsed="false">
      <c r="A96" s="74" t="s">
        <v>113</v>
      </c>
      <c r="B96" s="75" t="n">
        <v>8</v>
      </c>
      <c r="C96" s="75" t="n">
        <v>8</v>
      </c>
      <c r="D96" s="75" t="n">
        <v>8</v>
      </c>
      <c r="E96" s="74"/>
    </row>
    <row r="97" customFormat="false" ht="15.75" hidden="false" customHeight="false" outlineLevel="0" collapsed="false">
      <c r="A97" s="35" t="s">
        <v>114</v>
      </c>
      <c r="B97" s="54" t="n">
        <v>1</v>
      </c>
      <c r="C97" s="54" t="n">
        <v>1</v>
      </c>
      <c r="D97" s="54" t="n">
        <v>1</v>
      </c>
      <c r="E97" s="35"/>
    </row>
  </sheetData>
  <mergeCells count="1">
    <mergeCell ref="A3:E3"/>
  </mergeCells>
  <printOptions headings="false" gridLines="true" gridLinesSet="true" horizontalCentered="true" verticalCentered="false"/>
  <pageMargins left="0.629861111111111" right="0.433333333333333" top="0.984027777777778" bottom="0.236111111111111" header="0.275694444444444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2. melléklet
Az önkormányzat 2018. évi költségvetéséről szóló 8/2018. (IX. 25.) önkormányzati rendelethez</oddHeader>
    <oddFooter/>
  </headerFooter>
  <rowBreaks count="2" manualBreakCount="2">
    <brk id="30" man="true" max="16383" min="0"/>
    <brk id="69" man="true" max="16383" min="0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76" width="97.43"/>
    <col collapsed="false" customWidth="true" hidden="false" outlineLevel="0" max="2" min="2" style="76" width="10"/>
    <col collapsed="false" customWidth="true" hidden="false" outlineLevel="0" max="3" min="3" style="76" width="9.71"/>
    <col collapsed="false" customWidth="true" hidden="false" outlineLevel="0" max="4" min="4" style="76" width="12.86"/>
    <col collapsed="false" customWidth="true" hidden="false" outlineLevel="0" max="5" min="5" style="76" width="14.28"/>
    <col collapsed="false" customWidth="true" hidden="false" outlineLevel="0" max="7" min="6" style="76" width="15.29"/>
    <col collapsed="false" customWidth="true" hidden="false" outlineLevel="0" max="8" min="8" style="76" width="10.85"/>
    <col collapsed="false" customWidth="true" hidden="false" outlineLevel="0" max="9" min="9" style="76" width="9.14"/>
    <col collapsed="false" customWidth="true" hidden="false" outlineLevel="0" max="10" min="10" style="76" width="11.29"/>
    <col collapsed="false" customWidth="true" hidden="false" outlineLevel="0" max="1025" min="11" style="76" width="9.14"/>
  </cols>
  <sheetData>
    <row r="1" customFormat="false" ht="15.75" hidden="false" customHeight="true" outlineLevel="0" collapsed="false">
      <c r="A1" s="77" t="s">
        <v>115</v>
      </c>
      <c r="B1" s="77"/>
      <c r="C1" s="77"/>
      <c r="D1" s="77"/>
      <c r="E1" s="77"/>
      <c r="F1" s="77"/>
      <c r="G1" s="77"/>
      <c r="H1" s="77"/>
    </row>
    <row r="3" customFormat="false" ht="15.75" hidden="false" customHeight="true" outlineLevel="0" collapsed="false">
      <c r="A3" s="78" t="s">
        <v>1</v>
      </c>
      <c r="B3" s="79" t="s">
        <v>116</v>
      </c>
      <c r="C3" s="78" t="s">
        <v>117</v>
      </c>
      <c r="D3" s="80" t="s">
        <v>118</v>
      </c>
      <c r="E3" s="81" t="s">
        <v>119</v>
      </c>
      <c r="F3" s="82" t="s">
        <v>3</v>
      </c>
      <c r="G3" s="82" t="s">
        <v>4</v>
      </c>
      <c r="H3" s="82" t="s">
        <v>5</v>
      </c>
    </row>
    <row r="4" customFormat="false" ht="19.5" hidden="false" customHeight="true" outlineLevel="0" collapsed="false">
      <c r="A4" s="78"/>
      <c r="B4" s="79"/>
      <c r="C4" s="78"/>
      <c r="D4" s="80"/>
      <c r="E4" s="81"/>
      <c r="F4" s="82"/>
      <c r="G4" s="82"/>
      <c r="H4" s="82"/>
    </row>
    <row r="5" customFormat="false" ht="15.75" hidden="false" customHeight="false" outlineLevel="0" collapsed="false">
      <c r="A5" s="83" t="s">
        <v>120</v>
      </c>
      <c r="B5" s="83"/>
      <c r="C5" s="84"/>
      <c r="D5" s="85"/>
      <c r="E5" s="86" t="n">
        <f aca="false">E6+E28</f>
        <v>18803564</v>
      </c>
      <c r="F5" s="86" t="n">
        <f aca="false">F6+F28</f>
        <v>18803564</v>
      </c>
      <c r="G5" s="86" t="n">
        <f aca="false">G6+G28</f>
        <v>18803564</v>
      </c>
      <c r="H5" s="87" t="n">
        <f aca="false">F5-E5</f>
        <v>0</v>
      </c>
    </row>
    <row r="6" customFormat="false" ht="15.75" hidden="false" customHeight="false" outlineLevel="0" collapsed="false">
      <c r="A6" s="83" t="s">
        <v>121</v>
      </c>
      <c r="B6" s="83"/>
      <c r="C6" s="84"/>
      <c r="D6" s="85"/>
      <c r="E6" s="86" t="n">
        <f aca="false">E7+E10+E20+E21+E23+E24+E26+E27+E30</f>
        <v>18803564</v>
      </c>
      <c r="F6" s="86" t="n">
        <f aca="false">F7+F10+F20+F21+F23+F24+F26+F27+F30</f>
        <v>18803564</v>
      </c>
      <c r="G6" s="86" t="n">
        <f aca="false">G7+G10+G20+G21+G23+G24+G26+G27+G30</f>
        <v>18803564</v>
      </c>
      <c r="H6" s="87" t="n">
        <f aca="false">F6-E6</f>
        <v>0</v>
      </c>
    </row>
    <row r="7" customFormat="false" ht="15.75" hidden="false" customHeight="false" outlineLevel="0" collapsed="false">
      <c r="A7" s="83" t="s">
        <v>122</v>
      </c>
      <c r="B7" s="83"/>
      <c r="C7" s="88"/>
      <c r="D7" s="85"/>
      <c r="E7" s="89" t="n">
        <f aca="false">E8</f>
        <v>0</v>
      </c>
      <c r="F7" s="89" t="n">
        <f aca="false">F8</f>
        <v>0</v>
      </c>
      <c r="G7" s="89" t="n">
        <f aca="false">G8</f>
        <v>0</v>
      </c>
      <c r="H7" s="87" t="n">
        <f aca="false">F7-E7</f>
        <v>0</v>
      </c>
    </row>
    <row r="8" customFormat="false" ht="15.75" hidden="false" customHeight="false" outlineLevel="0" collapsed="false">
      <c r="A8" s="90" t="s">
        <v>123</v>
      </c>
      <c r="B8" s="83"/>
      <c r="C8" s="91" t="n">
        <v>39.39</v>
      </c>
      <c r="D8" s="92" t="n">
        <v>4580000</v>
      </c>
      <c r="E8" s="93" t="n">
        <v>0</v>
      </c>
      <c r="F8" s="93" t="n">
        <v>0</v>
      </c>
      <c r="G8" s="93" t="n">
        <v>0</v>
      </c>
      <c r="H8" s="94" t="n">
        <f aca="false">F8-E8</f>
        <v>0</v>
      </c>
    </row>
    <row r="9" customFormat="false" ht="15.75" hidden="false" customHeight="false" outlineLevel="0" collapsed="false">
      <c r="A9" s="90" t="s">
        <v>124</v>
      </c>
      <c r="B9" s="83"/>
      <c r="C9" s="88"/>
      <c r="D9" s="85"/>
      <c r="E9" s="95" t="n">
        <v>0</v>
      </c>
      <c r="F9" s="96" t="n">
        <v>0</v>
      </c>
      <c r="G9" s="96" t="n">
        <v>0</v>
      </c>
      <c r="H9" s="94" t="n">
        <f aca="false">F9-E9</f>
        <v>0</v>
      </c>
    </row>
    <row r="10" customFormat="false" ht="15.75" hidden="false" customHeight="false" outlineLevel="0" collapsed="false">
      <c r="A10" s="97" t="s">
        <v>125</v>
      </c>
      <c r="B10" s="83"/>
      <c r="C10" s="88"/>
      <c r="D10" s="85"/>
      <c r="E10" s="89" t="n">
        <f aca="false">E11+E12+E13+E14+E15+E16+E17+E18</f>
        <v>12180243</v>
      </c>
      <c r="F10" s="89" t="n">
        <f aca="false">F11+F12+F13+F14+F15+F16+F17+F18</f>
        <v>12180243</v>
      </c>
      <c r="G10" s="89" t="n">
        <f aca="false">G11+G12+G13+G14+G15+G16+G17+G18</f>
        <v>12180243</v>
      </c>
      <c r="H10" s="87" t="n">
        <f aca="false">F10-E10</f>
        <v>0</v>
      </c>
    </row>
    <row r="11" customFormat="false" ht="15.75" hidden="false" customHeight="false" outlineLevel="0" collapsed="false">
      <c r="A11" s="98" t="s">
        <v>126</v>
      </c>
      <c r="B11" s="83"/>
      <c r="C11" s="88"/>
      <c r="D11" s="92" t="n">
        <v>22300</v>
      </c>
      <c r="E11" s="93" t="n">
        <v>1601140</v>
      </c>
      <c r="F11" s="93" t="n">
        <v>1601140</v>
      </c>
      <c r="G11" s="93" t="n">
        <v>1601140</v>
      </c>
      <c r="H11" s="94" t="n">
        <f aca="false">F11-E11</f>
        <v>0</v>
      </c>
    </row>
    <row r="12" customFormat="false" ht="15.75" hidden="false" customHeight="false" outlineLevel="0" collapsed="false">
      <c r="A12" s="98" t="s">
        <v>124</v>
      </c>
      <c r="B12" s="83"/>
      <c r="C12" s="88"/>
      <c r="D12" s="85"/>
      <c r="E12" s="95" t="n">
        <v>0</v>
      </c>
      <c r="F12" s="95" t="n">
        <v>0</v>
      </c>
      <c r="G12" s="95" t="n">
        <v>0</v>
      </c>
      <c r="H12" s="94" t="n">
        <f aca="false">F12-E12</f>
        <v>0</v>
      </c>
    </row>
    <row r="13" customFormat="false" ht="15.75" hidden="false" customHeight="false" outlineLevel="0" collapsed="false">
      <c r="A13" s="98" t="s">
        <v>127</v>
      </c>
      <c r="B13" s="83"/>
      <c r="C13" s="84"/>
      <c r="D13" s="85"/>
      <c r="E13" s="93" t="n">
        <v>9312000</v>
      </c>
      <c r="F13" s="93" t="n">
        <v>9312000</v>
      </c>
      <c r="G13" s="93" t="n">
        <v>9312000</v>
      </c>
      <c r="H13" s="94" t="n">
        <f aca="false">F13-E13</f>
        <v>0</v>
      </c>
    </row>
    <row r="14" customFormat="false" ht="15.75" hidden="false" customHeight="false" outlineLevel="0" collapsed="false">
      <c r="A14" s="98" t="s">
        <v>124</v>
      </c>
      <c r="B14" s="83"/>
      <c r="C14" s="84"/>
      <c r="D14" s="85"/>
      <c r="E14" s="95" t="n">
        <v>0</v>
      </c>
      <c r="F14" s="95" t="n">
        <v>0</v>
      </c>
      <c r="G14" s="95" t="n">
        <v>0</v>
      </c>
      <c r="H14" s="94" t="n">
        <f aca="false">F14-E14</f>
        <v>0</v>
      </c>
    </row>
    <row r="15" customFormat="false" ht="15.75" hidden="false" customHeight="false" outlineLevel="0" collapsed="false">
      <c r="A15" s="98" t="s">
        <v>128</v>
      </c>
      <c r="B15" s="83"/>
      <c r="C15" s="84"/>
      <c r="D15" s="85"/>
      <c r="E15" s="93" t="n">
        <v>188853</v>
      </c>
      <c r="F15" s="93" t="n">
        <v>188853</v>
      </c>
      <c r="G15" s="93" t="n">
        <v>188853</v>
      </c>
      <c r="H15" s="94" t="n">
        <f aca="false">F15-E15</f>
        <v>0</v>
      </c>
    </row>
    <row r="16" customFormat="false" ht="15.75" hidden="false" customHeight="false" outlineLevel="0" collapsed="false">
      <c r="A16" s="98"/>
      <c r="B16" s="83"/>
      <c r="C16" s="84"/>
      <c r="D16" s="85"/>
      <c r="E16" s="96" t="n">
        <v>0</v>
      </c>
      <c r="F16" s="96" t="n">
        <v>0</v>
      </c>
      <c r="G16" s="96" t="n">
        <v>0</v>
      </c>
      <c r="H16" s="94" t="n">
        <f aca="false">F16-E16</f>
        <v>0</v>
      </c>
    </row>
    <row r="17" customFormat="false" ht="15.75" hidden="false" customHeight="false" outlineLevel="0" collapsed="false">
      <c r="A17" s="98" t="s">
        <v>129</v>
      </c>
      <c r="B17" s="83"/>
      <c r="C17" s="84"/>
      <c r="D17" s="85"/>
      <c r="E17" s="93" t="n">
        <v>1078250</v>
      </c>
      <c r="F17" s="93" t="n">
        <v>1078250</v>
      </c>
      <c r="G17" s="93" t="n">
        <v>1078250</v>
      </c>
      <c r="H17" s="94" t="n">
        <f aca="false">F17-E17</f>
        <v>0</v>
      </c>
    </row>
    <row r="18" customFormat="false" ht="15.75" hidden="false" customHeight="false" outlineLevel="0" collapsed="false">
      <c r="A18" s="98" t="s">
        <v>124</v>
      </c>
      <c r="B18" s="83"/>
      <c r="C18" s="84"/>
      <c r="D18" s="85"/>
      <c r="E18" s="93" t="n">
        <v>0</v>
      </c>
      <c r="F18" s="93" t="n">
        <v>0</v>
      </c>
      <c r="G18" s="93" t="n">
        <v>0</v>
      </c>
      <c r="H18" s="94" t="n">
        <f aca="false">F18-E18</f>
        <v>0</v>
      </c>
    </row>
    <row r="19" customFormat="false" ht="15.75" hidden="false" customHeight="false" outlineLevel="0" collapsed="false">
      <c r="A19" s="83" t="s">
        <v>130</v>
      </c>
      <c r="B19" s="83"/>
      <c r="C19" s="84"/>
      <c r="D19" s="85"/>
      <c r="E19" s="86" t="n">
        <f aca="false">E20+E21</f>
        <v>4348521</v>
      </c>
      <c r="F19" s="86" t="n">
        <f aca="false">F20+F21</f>
        <v>4348521</v>
      </c>
      <c r="G19" s="86" t="n">
        <f aca="false">G20+G21</f>
        <v>4348521</v>
      </c>
      <c r="H19" s="87" t="n">
        <f aca="false">F19-E19</f>
        <v>0</v>
      </c>
    </row>
    <row r="20" customFormat="false" ht="15.75" hidden="false" customHeight="false" outlineLevel="0" collapsed="false">
      <c r="A20" s="90" t="s">
        <v>131</v>
      </c>
      <c r="B20" s="90"/>
      <c r="C20" s="90"/>
      <c r="D20" s="92" t="n">
        <v>2700</v>
      </c>
      <c r="E20" s="93" t="n">
        <v>5000000</v>
      </c>
      <c r="F20" s="93" t="n">
        <v>5000000</v>
      </c>
      <c r="G20" s="93" t="n">
        <v>5000000</v>
      </c>
      <c r="H20" s="94" t="n">
        <f aca="false">F20-E20</f>
        <v>0</v>
      </c>
    </row>
    <row r="21" customFormat="false" ht="15.75" hidden="false" customHeight="false" outlineLevel="0" collapsed="false">
      <c r="A21" s="98" t="s">
        <v>124</v>
      </c>
      <c r="B21" s="83"/>
      <c r="C21" s="99"/>
      <c r="D21" s="92" t="n">
        <v>2700</v>
      </c>
      <c r="E21" s="93" t="n">
        <v>-651479</v>
      </c>
      <c r="F21" s="93" t="n">
        <v>-651479</v>
      </c>
      <c r="G21" s="93" t="n">
        <v>-651479</v>
      </c>
      <c r="H21" s="94" t="n">
        <f aca="false">F21-E21</f>
        <v>0</v>
      </c>
    </row>
    <row r="22" customFormat="false" ht="15.75" hidden="false" customHeight="false" outlineLevel="0" collapsed="false">
      <c r="A22" s="83" t="s">
        <v>132</v>
      </c>
      <c r="B22" s="83"/>
      <c r="C22" s="99"/>
      <c r="D22" s="92"/>
      <c r="E22" s="89" t="n">
        <f aca="false">E23+E24</f>
        <v>102000</v>
      </c>
      <c r="F22" s="89" t="n">
        <f aca="false">F23+F24</f>
        <v>102000</v>
      </c>
      <c r="G22" s="89" t="n">
        <f aca="false">G23+G24</f>
        <v>102000</v>
      </c>
      <c r="H22" s="87" t="n">
        <f aca="false">F22-E22</f>
        <v>0</v>
      </c>
    </row>
    <row r="23" customFormat="false" ht="15.75" hidden="false" customHeight="false" outlineLevel="0" collapsed="false">
      <c r="A23" s="90" t="s">
        <v>133</v>
      </c>
      <c r="B23" s="92" t="n">
        <v>2550</v>
      </c>
      <c r="C23" s="99"/>
      <c r="D23" s="92"/>
      <c r="E23" s="100" t="n">
        <v>102000</v>
      </c>
      <c r="F23" s="100" t="n">
        <v>102000</v>
      </c>
      <c r="G23" s="100" t="n">
        <v>102000</v>
      </c>
      <c r="H23" s="94" t="n">
        <f aca="false">F23-E23</f>
        <v>0</v>
      </c>
    </row>
    <row r="24" customFormat="false" ht="15.75" hidden="false" customHeight="false" outlineLevel="0" collapsed="false">
      <c r="A24" s="98" t="s">
        <v>124</v>
      </c>
      <c r="B24" s="83"/>
      <c r="C24" s="84"/>
      <c r="D24" s="101"/>
      <c r="E24" s="99" t="n">
        <v>0</v>
      </c>
      <c r="F24" s="99" t="n">
        <v>0</v>
      </c>
      <c r="G24" s="99" t="n">
        <v>0</v>
      </c>
      <c r="H24" s="94" t="n">
        <f aca="false">F24-E24</f>
        <v>0</v>
      </c>
    </row>
    <row r="25" customFormat="false" ht="15.75" hidden="false" customHeight="false" outlineLevel="0" collapsed="false">
      <c r="A25" s="102" t="s">
        <v>134</v>
      </c>
      <c r="B25" s="83"/>
      <c r="C25" s="99"/>
      <c r="D25" s="92"/>
      <c r="E25" s="103" t="n">
        <f aca="false">SUM(E26:E27)</f>
        <v>1002400</v>
      </c>
      <c r="F25" s="103" t="n">
        <f aca="false">SUM(F26:F27)</f>
        <v>1002400</v>
      </c>
      <c r="G25" s="103" t="n">
        <f aca="false">SUM(G26:G27)</f>
        <v>1002400</v>
      </c>
      <c r="H25" s="87" t="n">
        <f aca="false">F25-E25</f>
        <v>0</v>
      </c>
      <c r="J25" s="104"/>
    </row>
    <row r="26" customFormat="false" ht="15.75" hidden="false" customHeight="false" outlineLevel="0" collapsed="false">
      <c r="A26" s="96" t="s">
        <v>135</v>
      </c>
      <c r="B26" s="83"/>
      <c r="C26" s="99"/>
      <c r="D26" s="92"/>
      <c r="E26" s="94" t="n">
        <v>1002400</v>
      </c>
      <c r="F26" s="94" t="n">
        <v>1002400</v>
      </c>
      <c r="G26" s="94" t="n">
        <v>1002400</v>
      </c>
      <c r="H26" s="94" t="n">
        <f aca="false">F26-E26</f>
        <v>0</v>
      </c>
    </row>
    <row r="27" customFormat="false" ht="15.75" hidden="false" customHeight="false" outlineLevel="0" collapsed="false">
      <c r="A27" s="98" t="s">
        <v>124</v>
      </c>
      <c r="B27" s="83"/>
      <c r="C27" s="99"/>
      <c r="D27" s="92"/>
      <c r="E27" s="93" t="n">
        <v>0</v>
      </c>
      <c r="F27" s="93" t="n">
        <v>0</v>
      </c>
      <c r="G27" s="93" t="n">
        <v>0</v>
      </c>
      <c r="H27" s="94" t="n">
        <f aca="false">F27-E27</f>
        <v>0</v>
      </c>
    </row>
    <row r="28" s="107" customFormat="true" ht="15.75" hidden="false" customHeight="false" outlineLevel="0" collapsed="false">
      <c r="A28" s="105" t="s">
        <v>136</v>
      </c>
      <c r="B28" s="85"/>
      <c r="C28" s="85"/>
      <c r="D28" s="85"/>
      <c r="E28" s="106" t="n">
        <v>0</v>
      </c>
      <c r="F28" s="106" t="n">
        <v>0</v>
      </c>
      <c r="G28" s="106" t="n">
        <v>0</v>
      </c>
      <c r="H28" s="94" t="n">
        <f aca="false">F28-E28</f>
        <v>0</v>
      </c>
    </row>
    <row r="29" s="107" customFormat="true" ht="15.75" hidden="false" customHeight="false" outlineLevel="0" collapsed="false">
      <c r="A29" s="108"/>
      <c r="B29" s="84"/>
      <c r="C29" s="84"/>
      <c r="D29" s="84"/>
      <c r="E29" s="109"/>
      <c r="F29" s="110"/>
      <c r="G29" s="110"/>
      <c r="H29" s="94" t="n">
        <f aca="false">F29-E29</f>
        <v>0</v>
      </c>
    </row>
    <row r="30" s="107" customFormat="true" ht="15.75" hidden="false" customHeight="false" outlineLevel="0" collapsed="false">
      <c r="A30" s="108" t="s">
        <v>137</v>
      </c>
      <c r="B30" s="84"/>
      <c r="C30" s="84"/>
      <c r="D30" s="84"/>
      <c r="E30" s="109" t="n">
        <v>1170400</v>
      </c>
      <c r="F30" s="109" t="n">
        <v>1170400</v>
      </c>
      <c r="G30" s="109" t="n">
        <v>1170400</v>
      </c>
      <c r="H30" s="87" t="n">
        <f aca="false">F30-E30</f>
        <v>0</v>
      </c>
    </row>
    <row r="31" s="107" customFormat="true" ht="15.75" hidden="false" customHeight="false" outlineLevel="0" collapsed="false">
      <c r="A31" s="111"/>
      <c r="B31" s="99"/>
      <c r="C31" s="99"/>
      <c r="D31" s="99"/>
      <c r="E31" s="36"/>
      <c r="F31" s="110"/>
      <c r="G31" s="110"/>
      <c r="H31" s="94" t="n">
        <f aca="false">F31-E31</f>
        <v>0</v>
      </c>
    </row>
    <row r="32" customFormat="false" ht="15.75" hidden="false" customHeight="false" outlineLevel="0" collapsed="false">
      <c r="A32" s="83" t="s">
        <v>138</v>
      </c>
      <c r="B32" s="83"/>
      <c r="C32" s="99"/>
      <c r="D32" s="92"/>
      <c r="E32" s="96" t="n">
        <v>0</v>
      </c>
      <c r="F32" s="96" t="n">
        <v>0</v>
      </c>
      <c r="G32" s="96" t="n">
        <v>0</v>
      </c>
      <c r="H32" s="94" t="n">
        <f aca="false">F32-E32</f>
        <v>0</v>
      </c>
    </row>
    <row r="33" customFormat="false" ht="15.75" hidden="false" customHeight="false" outlineLevel="0" collapsed="false">
      <c r="A33" s="96"/>
      <c r="B33" s="90"/>
      <c r="C33" s="90"/>
      <c r="D33" s="92"/>
      <c r="E33" s="96"/>
      <c r="F33" s="96"/>
      <c r="G33" s="96"/>
      <c r="H33" s="94" t="n">
        <f aca="false">F33-E33</f>
        <v>0</v>
      </c>
    </row>
    <row r="34" customFormat="false" ht="15.75" hidden="false" customHeight="false" outlineLevel="0" collapsed="false">
      <c r="A34" s="83" t="s">
        <v>139</v>
      </c>
      <c r="B34" s="83"/>
      <c r="C34" s="99"/>
      <c r="D34" s="92"/>
      <c r="E34" s="85" t="n">
        <f aca="false">E36+E37+E39</f>
        <v>7687440</v>
      </c>
      <c r="F34" s="85" t="n">
        <f aca="false">F35+F36+F37+F39</f>
        <v>7731327</v>
      </c>
      <c r="G34" s="85" t="n">
        <f aca="false">G35+G36+G37+G39</f>
        <v>7753194</v>
      </c>
      <c r="H34" s="87" t="n">
        <f aca="false">G34-F34</f>
        <v>21867</v>
      </c>
    </row>
    <row r="35" customFormat="false" ht="15.75" hidden="false" customHeight="false" outlineLevel="0" collapsed="false">
      <c r="A35" s="83" t="s">
        <v>140</v>
      </c>
      <c r="B35" s="83"/>
      <c r="C35" s="99"/>
      <c r="D35" s="92"/>
      <c r="E35" s="85" t="n">
        <v>0</v>
      </c>
      <c r="F35" s="85" t="n">
        <v>43887</v>
      </c>
      <c r="G35" s="85" t="n">
        <f aca="false">43887+21867</f>
        <v>65754</v>
      </c>
      <c r="H35" s="87" t="n">
        <f aca="false">G35-F35</f>
        <v>21867</v>
      </c>
    </row>
    <row r="36" customFormat="false" ht="15.75" hidden="false" customHeight="false" outlineLevel="0" collapsed="false">
      <c r="A36" s="83" t="s">
        <v>141</v>
      </c>
      <c r="B36" s="83"/>
      <c r="C36" s="99"/>
      <c r="D36" s="92"/>
      <c r="E36" s="85" t="n">
        <v>3704000</v>
      </c>
      <c r="F36" s="85" t="n">
        <v>3704000</v>
      </c>
      <c r="G36" s="85" t="n">
        <v>3704000</v>
      </c>
      <c r="H36" s="87" t="n">
        <f aca="false">G36-F36</f>
        <v>0</v>
      </c>
    </row>
    <row r="37" customFormat="false" ht="15.75" hidden="false" customHeight="false" outlineLevel="0" collapsed="false">
      <c r="A37" s="83" t="s">
        <v>142</v>
      </c>
      <c r="B37" s="90"/>
      <c r="C37" s="99"/>
      <c r="D37" s="92"/>
      <c r="E37" s="85" t="n">
        <f aca="false">E38</f>
        <v>3100000</v>
      </c>
      <c r="F37" s="85" t="n">
        <f aca="false">F38</f>
        <v>3100000</v>
      </c>
      <c r="G37" s="85" t="n">
        <f aca="false">G38</f>
        <v>3100000</v>
      </c>
      <c r="H37" s="87" t="n">
        <f aca="false">G37-F37</f>
        <v>0</v>
      </c>
    </row>
    <row r="38" customFormat="false" ht="15.75" hidden="false" customHeight="false" outlineLevel="0" collapsed="false">
      <c r="A38" s="90" t="s">
        <v>143</v>
      </c>
      <c r="B38" s="90"/>
      <c r="C38" s="99"/>
      <c r="D38" s="92"/>
      <c r="E38" s="92" t="n">
        <v>3100000</v>
      </c>
      <c r="F38" s="92" t="n">
        <v>3100000</v>
      </c>
      <c r="G38" s="92" t="n">
        <v>3100000</v>
      </c>
      <c r="H38" s="94" t="n">
        <f aca="false">G38-F38</f>
        <v>0</v>
      </c>
    </row>
    <row r="39" customFormat="false" ht="15.75" hidden="false" customHeight="false" outlineLevel="0" collapsed="false">
      <c r="A39" s="83" t="s">
        <v>144</v>
      </c>
      <c r="B39" s="83"/>
      <c r="C39" s="112"/>
      <c r="D39" s="85" t="n">
        <v>1632000</v>
      </c>
      <c r="E39" s="85" t="n">
        <f aca="false">E40+E41</f>
        <v>883440</v>
      </c>
      <c r="F39" s="85" t="n">
        <f aca="false">F40+F41</f>
        <v>883440</v>
      </c>
      <c r="G39" s="85" t="n">
        <f aca="false">G40+G41</f>
        <v>883440</v>
      </c>
      <c r="H39" s="87" t="n">
        <f aca="false">G39-F39</f>
        <v>0</v>
      </c>
    </row>
    <row r="40" customFormat="false" ht="15.75" hidden="false" customHeight="false" outlineLevel="0" collapsed="false">
      <c r="A40" s="90" t="s">
        <v>145</v>
      </c>
      <c r="B40" s="90"/>
      <c r="C40" s="90" t="n">
        <v>0.36</v>
      </c>
      <c r="D40" s="92" t="n">
        <v>1900000</v>
      </c>
      <c r="E40" s="92" t="n">
        <v>684000</v>
      </c>
      <c r="F40" s="92" t="n">
        <v>684000</v>
      </c>
      <c r="G40" s="92" t="n">
        <v>684000</v>
      </c>
      <c r="H40" s="94" t="n">
        <f aca="false">G40-F40</f>
        <v>0</v>
      </c>
    </row>
    <row r="41" customFormat="false" ht="15.75" hidden="false" customHeight="false" outlineLevel="0" collapsed="false">
      <c r="A41" s="90" t="s">
        <v>146</v>
      </c>
      <c r="B41" s="90"/>
      <c r="C41" s="113"/>
      <c r="D41" s="92"/>
      <c r="E41" s="92" t="n">
        <v>199440</v>
      </c>
      <c r="F41" s="92" t="n">
        <v>199440</v>
      </c>
      <c r="G41" s="92" t="n">
        <v>199440</v>
      </c>
      <c r="H41" s="94" t="n">
        <f aca="false">G41-F41</f>
        <v>0</v>
      </c>
    </row>
    <row r="42" customFormat="false" ht="15.75" hidden="false" customHeight="false" outlineLevel="0" collapsed="false">
      <c r="A42" s="90"/>
      <c r="B42" s="90"/>
      <c r="C42" s="90"/>
      <c r="D42" s="92"/>
      <c r="E42" s="96"/>
      <c r="F42" s="96"/>
      <c r="G42" s="96"/>
      <c r="H42" s="94" t="n">
        <f aca="false">F42-E42</f>
        <v>0</v>
      </c>
    </row>
    <row r="43" customFormat="false" ht="15.75" hidden="false" customHeight="false" outlineLevel="0" collapsed="false">
      <c r="A43" s="90"/>
      <c r="B43" s="90"/>
      <c r="C43" s="90"/>
      <c r="D43" s="92"/>
      <c r="E43" s="96"/>
      <c r="F43" s="96"/>
      <c r="G43" s="96"/>
      <c r="H43" s="94" t="n">
        <f aca="false">F43-E43</f>
        <v>0</v>
      </c>
    </row>
    <row r="44" customFormat="false" ht="15.75" hidden="false" customHeight="false" outlineLevel="0" collapsed="false">
      <c r="A44" s="84" t="s">
        <v>147</v>
      </c>
      <c r="B44" s="114"/>
      <c r="C44" s="114"/>
      <c r="D44" s="114"/>
      <c r="E44" s="103" t="n">
        <f aca="false">E45</f>
        <v>1800000</v>
      </c>
      <c r="F44" s="103" t="n">
        <f aca="false">F45</f>
        <v>1800000</v>
      </c>
      <c r="G44" s="103" t="n">
        <f aca="false">G45</f>
        <v>1800000</v>
      </c>
      <c r="H44" s="87" t="n">
        <f aca="false">G44-F44</f>
        <v>0</v>
      </c>
    </row>
    <row r="45" customFormat="false" ht="15.75" hidden="false" customHeight="false" outlineLevel="0" collapsed="false">
      <c r="A45" s="99" t="s">
        <v>148</v>
      </c>
      <c r="B45" s="99"/>
      <c r="C45" s="99"/>
      <c r="D45" s="92" t="n">
        <v>1210</v>
      </c>
      <c r="E45" s="100" t="n">
        <v>1800000</v>
      </c>
      <c r="F45" s="100" t="n">
        <v>1800000</v>
      </c>
      <c r="G45" s="100" t="n">
        <v>1800000</v>
      </c>
      <c r="H45" s="94" t="n">
        <f aca="false">G45-F45</f>
        <v>0</v>
      </c>
    </row>
    <row r="46" customFormat="false" ht="15.75" hidden="false" customHeight="false" outlineLevel="0" collapsed="false">
      <c r="A46" s="99"/>
      <c r="B46" s="99"/>
      <c r="C46" s="99"/>
      <c r="D46" s="92"/>
      <c r="E46" s="100"/>
      <c r="F46" s="100"/>
      <c r="G46" s="100"/>
      <c r="H46" s="94"/>
    </row>
    <row r="47" customFormat="false" ht="15.75" hidden="false" customHeight="false" outlineLevel="0" collapsed="false">
      <c r="A47" s="84" t="s">
        <v>149</v>
      </c>
      <c r="B47" s="99"/>
      <c r="C47" s="99"/>
      <c r="D47" s="92"/>
      <c r="E47" s="100" t="n">
        <v>0</v>
      </c>
      <c r="F47" s="103" t="n">
        <v>177800</v>
      </c>
      <c r="G47" s="103" t="n">
        <v>177800</v>
      </c>
      <c r="H47" s="87" t="n">
        <f aca="false">G47-F47</f>
        <v>0</v>
      </c>
    </row>
    <row r="48" customFormat="false" ht="15.75" hidden="false" customHeight="false" outlineLevel="0" collapsed="false">
      <c r="A48" s="99" t="s">
        <v>150</v>
      </c>
      <c r="B48" s="99"/>
      <c r="C48" s="99"/>
      <c r="D48" s="92"/>
      <c r="E48" s="100" t="n">
        <v>0</v>
      </c>
      <c r="F48" s="100" t="n">
        <v>177800</v>
      </c>
      <c r="G48" s="100" t="n">
        <v>177800</v>
      </c>
      <c r="H48" s="94" t="n">
        <f aca="false">G48-F48</f>
        <v>0</v>
      </c>
    </row>
    <row r="49" customFormat="false" ht="15.75" hidden="false" customHeight="false" outlineLevel="0" collapsed="false">
      <c r="A49" s="96"/>
      <c r="B49" s="99"/>
      <c r="C49" s="99"/>
      <c r="D49" s="92"/>
      <c r="E49" s="36"/>
      <c r="F49" s="96"/>
      <c r="G49" s="96"/>
      <c r="H49" s="94" t="n">
        <f aca="false">F49-E49</f>
        <v>0</v>
      </c>
    </row>
    <row r="50" s="115" customFormat="true" ht="15.75" hidden="false" customHeight="false" outlineLevel="0" collapsed="false">
      <c r="A50" s="108" t="s">
        <v>151</v>
      </c>
      <c r="B50" s="84"/>
      <c r="C50" s="84"/>
      <c r="D50" s="85"/>
      <c r="E50" s="102" t="n">
        <v>0</v>
      </c>
      <c r="F50" s="87" t="n">
        <v>83060</v>
      </c>
      <c r="G50" s="87" t="n">
        <v>83060</v>
      </c>
      <c r="H50" s="87" t="n">
        <f aca="false">G50-F50</f>
        <v>0</v>
      </c>
    </row>
    <row r="51" s="115" customFormat="true" ht="15.75" hidden="false" customHeight="false" outlineLevel="0" collapsed="false">
      <c r="A51" s="108"/>
      <c r="B51" s="84"/>
      <c r="C51" s="84"/>
      <c r="D51" s="85"/>
      <c r="E51" s="116"/>
      <c r="F51" s="96"/>
      <c r="G51" s="96"/>
      <c r="H51" s="94" t="n">
        <f aca="false">F51-E51</f>
        <v>0</v>
      </c>
    </row>
    <row r="52" customFormat="false" ht="15.75" hidden="false" customHeight="false" outlineLevel="0" collapsed="false">
      <c r="A52" s="83" t="s">
        <v>152</v>
      </c>
      <c r="B52" s="117"/>
      <c r="C52" s="117"/>
      <c r="D52" s="117"/>
      <c r="E52" s="103" t="n">
        <f aca="false">E44+E34+E32+E5+E50</f>
        <v>28291004</v>
      </c>
      <c r="F52" s="103" t="n">
        <f aca="false">F44+F34+F32+F5++F48+F50</f>
        <v>28595751</v>
      </c>
      <c r="G52" s="103" t="n">
        <f aca="false">G44+G34+G32+G5++G48+G50</f>
        <v>28617618</v>
      </c>
      <c r="H52" s="87" t="n">
        <f aca="false">G52-F52</f>
        <v>21867</v>
      </c>
    </row>
    <row r="53" customFormat="false" ht="15.75" hidden="false" customHeight="false" outlineLevel="0" collapsed="false">
      <c r="E53" s="104" t="n">
        <f aca="false">E52</f>
        <v>28291004</v>
      </c>
      <c r="F53" s="104" t="n">
        <f aca="false">F52</f>
        <v>28595751</v>
      </c>
      <c r="G53" s="104" t="n">
        <f aca="false">G52</f>
        <v>28617618</v>
      </c>
    </row>
  </sheetData>
  <mergeCells count="9">
    <mergeCell ref="A1:H1"/>
    <mergeCell ref="A3:A4"/>
    <mergeCell ref="B3:B4"/>
    <mergeCell ref="C3:C4"/>
    <mergeCell ref="D3:D4"/>
    <mergeCell ref="E3:E4"/>
    <mergeCell ref="F3:F4"/>
    <mergeCell ref="G3:G4"/>
    <mergeCell ref="H3:H4"/>
  </mergeCells>
  <printOptions headings="false" gridLines="false" gridLinesSet="true" horizontalCentered="true" verticalCentered="true"/>
  <pageMargins left="0.708333333333333" right="0.708333333333333" top="0.945138888888889" bottom="0.747916666666667" header="0.511805555555555" footer="0.511805555555555"/>
  <pageSetup paperSize="9" scale="4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2/a. melléklet
Az önkormányzat 2018. évi költségvetéséről szóló 8/2018. (IX. 25.) önkormányzati rendelethez</oddHeader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G5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0" workbookViewId="0">
      <selection pane="topLeft" activeCell="A2" activeCellId="0" sqref="A2"/>
    </sheetView>
  </sheetViews>
  <sheetFormatPr defaultRowHeight="15.75" zeroHeight="false" outlineLevelRow="0" outlineLevelCol="0"/>
  <cols>
    <col collapsed="false" customWidth="true" hidden="false" outlineLevel="0" max="1" min="1" style="118" width="45.86"/>
    <col collapsed="false" customWidth="true" hidden="false" outlineLevel="0" max="5" min="2" style="118" width="15.71"/>
    <col collapsed="false" customWidth="true" hidden="false" outlineLevel="0" max="6" min="6" style="118" width="11.71"/>
    <col collapsed="false" customWidth="true" hidden="false" outlineLevel="0" max="7" min="7" style="118" width="10.14"/>
    <col collapsed="false" customWidth="true" hidden="false" outlineLevel="0" max="8" min="8" style="118" width="10.71"/>
    <col collapsed="false" customWidth="true" hidden="false" outlineLevel="0" max="1025" min="9" style="118" width="9.14"/>
  </cols>
  <sheetData>
    <row r="1" customFormat="false" ht="9.75" hidden="false" customHeight="true" outlineLevel="0" collapsed="false"/>
    <row r="2" customFormat="false" ht="29.25" hidden="false" customHeight="true" outlineLevel="0" collapsed="false">
      <c r="A2" s="119" t="s">
        <v>153</v>
      </c>
      <c r="B2" s="119"/>
      <c r="C2" s="119"/>
      <c r="D2" s="119"/>
      <c r="E2" s="119"/>
    </row>
    <row r="3" customFormat="false" ht="16.5" hidden="false" customHeight="false" outlineLevel="0" collapsed="false">
      <c r="A3" s="119"/>
      <c r="B3" s="119"/>
      <c r="C3" s="119"/>
      <c r="D3" s="119"/>
      <c r="E3" s="119"/>
    </row>
    <row r="5" customFormat="false" ht="51.75" hidden="false" customHeight="true" outlineLevel="0" collapsed="false">
      <c r="A5" s="120" t="s">
        <v>1</v>
      </c>
      <c r="B5" s="120" t="s">
        <v>2</v>
      </c>
      <c r="C5" s="120" t="s">
        <v>3</v>
      </c>
      <c r="D5" s="120" t="s">
        <v>4</v>
      </c>
      <c r="E5" s="120" t="s">
        <v>5</v>
      </c>
    </row>
    <row r="6" customFormat="false" ht="15.75" hidden="false" customHeight="false" outlineLevel="0" collapsed="false">
      <c r="A6" s="121" t="s">
        <v>154</v>
      </c>
      <c r="B6" s="122"/>
      <c r="C6" s="122"/>
      <c r="D6" s="122"/>
      <c r="E6" s="122"/>
    </row>
    <row r="7" customFormat="false" ht="15.75" hidden="false" customHeight="false" outlineLevel="0" collapsed="false">
      <c r="A7" s="123" t="s">
        <v>155</v>
      </c>
      <c r="B7" s="124" t="n">
        <v>17970857</v>
      </c>
      <c r="C7" s="124" t="n">
        <v>19118089</v>
      </c>
      <c r="D7" s="124" t="n">
        <f aca="false">19118089+300000</f>
        <v>19418089</v>
      </c>
      <c r="E7" s="124" t="n">
        <f aca="false">D7-C7</f>
        <v>300000</v>
      </c>
      <c r="G7" s="125"/>
    </row>
    <row r="8" customFormat="false" ht="15.75" hidden="false" customHeight="false" outlineLevel="0" collapsed="false">
      <c r="A8" s="123" t="s">
        <v>156</v>
      </c>
      <c r="B8" s="124" t="n">
        <v>3557552</v>
      </c>
      <c r="C8" s="124" t="n">
        <v>3713552</v>
      </c>
      <c r="D8" s="124" t="n">
        <f aca="false">3713552+58500</f>
        <v>3772052</v>
      </c>
      <c r="E8" s="124" t="n">
        <f aca="false">D8-C8</f>
        <v>58500</v>
      </c>
    </row>
    <row r="9" customFormat="false" ht="15.75" hidden="false" customHeight="false" outlineLevel="0" collapsed="false">
      <c r="A9" s="123" t="s">
        <v>157</v>
      </c>
      <c r="B9" s="124" t="n">
        <f aca="false">SUM(B11:B28)</f>
        <v>30091000</v>
      </c>
      <c r="C9" s="124" t="n">
        <f aca="false">SUM(C11:C12,C13:C21,C22,C23:C25,C26:C28)</f>
        <v>30311320</v>
      </c>
      <c r="D9" s="124" t="n">
        <f aca="false">SUM(D11:D12,D13:D21,D22,D23:D25,D26:D28,D29)</f>
        <v>34333000</v>
      </c>
      <c r="E9" s="124" t="n">
        <f aca="false">D9-C9</f>
        <v>4021680</v>
      </c>
    </row>
    <row r="10" customFormat="false" ht="15.75" hidden="false" customHeight="false" outlineLevel="0" collapsed="false">
      <c r="A10" s="126" t="s">
        <v>158</v>
      </c>
      <c r="B10" s="122"/>
      <c r="C10" s="122"/>
      <c r="D10" s="122"/>
      <c r="E10" s="122"/>
    </row>
    <row r="11" customFormat="false" ht="15.75" hidden="false" customHeight="false" outlineLevel="0" collapsed="false">
      <c r="A11" s="127" t="s">
        <v>159</v>
      </c>
      <c r="B11" s="122" t="n">
        <v>90000</v>
      </c>
      <c r="C11" s="122" t="n">
        <v>90000</v>
      </c>
      <c r="D11" s="122" t="n">
        <v>90000</v>
      </c>
      <c r="E11" s="122" t="n">
        <f aca="false">D11-C11</f>
        <v>0</v>
      </c>
    </row>
    <row r="12" s="130" customFormat="true" ht="15.75" hidden="false" customHeight="false" outlineLevel="0" collapsed="false">
      <c r="A12" s="128" t="s">
        <v>160</v>
      </c>
      <c r="B12" s="129" t="n">
        <v>2500000</v>
      </c>
      <c r="C12" s="129" t="n">
        <f aca="false">2500000+140000</f>
        <v>2640000</v>
      </c>
      <c r="D12" s="129" t="n">
        <f aca="false">2640000+19833</f>
        <v>2659833</v>
      </c>
      <c r="E12" s="122" t="n">
        <f aca="false">D12-C12</f>
        <v>19833</v>
      </c>
      <c r="F12" s="118"/>
    </row>
    <row r="13" customFormat="false" ht="15.75" hidden="false" customHeight="false" outlineLevel="0" collapsed="false">
      <c r="A13" s="127" t="s">
        <v>161</v>
      </c>
      <c r="B13" s="122" t="n">
        <v>0</v>
      </c>
      <c r="C13" s="122" t="n">
        <v>0</v>
      </c>
      <c r="D13" s="122" t="n">
        <v>0</v>
      </c>
      <c r="E13" s="122" t="n">
        <f aca="false">D13-C13</f>
        <v>0</v>
      </c>
    </row>
    <row r="14" customFormat="false" ht="15.75" hidden="false" customHeight="true" outlineLevel="0" collapsed="false">
      <c r="A14" s="127" t="s">
        <v>162</v>
      </c>
      <c r="B14" s="122" t="n">
        <v>750000</v>
      </c>
      <c r="C14" s="122" t="n">
        <v>750000</v>
      </c>
      <c r="D14" s="122" t="n">
        <v>750000</v>
      </c>
      <c r="E14" s="122" t="n">
        <f aca="false">D14-C14</f>
        <v>0</v>
      </c>
      <c r="G14" s="125"/>
    </row>
    <row r="15" customFormat="false" ht="15.75" hidden="false" customHeight="false" outlineLevel="0" collapsed="false">
      <c r="A15" s="127" t="s">
        <v>163</v>
      </c>
      <c r="B15" s="122" t="n">
        <v>750000</v>
      </c>
      <c r="C15" s="122" t="n">
        <v>750000</v>
      </c>
      <c r="D15" s="122" t="n">
        <v>750000</v>
      </c>
      <c r="E15" s="122" t="n">
        <f aca="false">D15-C15</f>
        <v>0</v>
      </c>
    </row>
    <row r="16" customFormat="false" ht="15.75" hidden="false" customHeight="false" outlineLevel="0" collapsed="false">
      <c r="A16" s="127" t="s">
        <v>164</v>
      </c>
      <c r="B16" s="122" t="n">
        <v>4800000</v>
      </c>
      <c r="C16" s="122" t="n">
        <v>4800000</v>
      </c>
      <c r="D16" s="122" t="n">
        <v>4800000</v>
      </c>
      <c r="E16" s="122" t="n">
        <f aca="false">D16-C16</f>
        <v>0</v>
      </c>
    </row>
    <row r="17" customFormat="false" ht="15.75" hidden="false" customHeight="false" outlineLevel="0" collapsed="false">
      <c r="A17" s="127" t="s">
        <v>165</v>
      </c>
      <c r="B17" s="122" t="n">
        <v>1500000</v>
      </c>
      <c r="C17" s="122" t="n">
        <v>1500000</v>
      </c>
      <c r="D17" s="122" t="n">
        <v>1500000</v>
      </c>
      <c r="E17" s="122" t="n">
        <f aca="false">D17-C17</f>
        <v>0</v>
      </c>
    </row>
    <row r="18" customFormat="false" ht="15.75" hidden="false" customHeight="false" outlineLevel="0" collapsed="false">
      <c r="A18" s="127" t="s">
        <v>166</v>
      </c>
      <c r="B18" s="122" t="n">
        <v>0</v>
      </c>
      <c r="C18" s="122" t="n">
        <v>0</v>
      </c>
      <c r="D18" s="122" t="n">
        <v>0</v>
      </c>
      <c r="E18" s="122" t="n">
        <f aca="false">D18-C18</f>
        <v>0</v>
      </c>
    </row>
    <row r="19" customFormat="false" ht="15.75" hidden="false" customHeight="false" outlineLevel="0" collapsed="false">
      <c r="A19" s="127" t="s">
        <v>167</v>
      </c>
      <c r="B19" s="122" t="n">
        <v>1000000</v>
      </c>
      <c r="C19" s="122" t="n">
        <v>1000000</v>
      </c>
      <c r="D19" s="122" t="n">
        <v>1000000</v>
      </c>
      <c r="E19" s="122" t="n">
        <f aca="false">D19-C19</f>
        <v>0</v>
      </c>
    </row>
    <row r="20" customFormat="false" ht="15.75" hidden="false" customHeight="false" outlineLevel="0" collapsed="false">
      <c r="A20" s="127" t="s">
        <v>168</v>
      </c>
      <c r="B20" s="122" t="n">
        <v>3300000</v>
      </c>
      <c r="C20" s="122" t="n">
        <v>3300000</v>
      </c>
      <c r="D20" s="122" t="n">
        <v>3300000</v>
      </c>
      <c r="E20" s="122" t="n">
        <f aca="false">D20-C20</f>
        <v>0</v>
      </c>
    </row>
    <row r="21" s="130" customFormat="true" ht="31.5" hidden="false" customHeight="false" outlineLevel="0" collapsed="false">
      <c r="A21" s="128" t="s">
        <v>169</v>
      </c>
      <c r="B21" s="129" t="n">
        <v>2500000</v>
      </c>
      <c r="C21" s="122" t="n">
        <v>2500000</v>
      </c>
      <c r="D21" s="122" t="n">
        <v>2500000</v>
      </c>
      <c r="E21" s="122" t="n">
        <f aca="false">D21-C21</f>
        <v>0</v>
      </c>
      <c r="F21" s="118"/>
    </row>
    <row r="22" s="130" customFormat="true" ht="15.75" hidden="false" customHeight="false" outlineLevel="0" collapsed="false">
      <c r="A22" s="128" t="s">
        <v>170</v>
      </c>
      <c r="B22" s="129" t="n">
        <v>5500000</v>
      </c>
      <c r="C22" s="129" t="n">
        <v>5500000</v>
      </c>
      <c r="D22" s="129" t="n">
        <v>5500000</v>
      </c>
      <c r="E22" s="122" t="n">
        <f aca="false">D22-C22</f>
        <v>0</v>
      </c>
      <c r="F22" s="118"/>
    </row>
    <row r="23" customFormat="false" ht="15.75" hidden="false" customHeight="false" outlineLevel="0" collapsed="false">
      <c r="A23" s="127" t="s">
        <v>171</v>
      </c>
      <c r="B23" s="122" t="n">
        <v>300000</v>
      </c>
      <c r="C23" s="122" t="n">
        <v>300000</v>
      </c>
      <c r="D23" s="122" t="n">
        <v>300000</v>
      </c>
      <c r="E23" s="122" t="n">
        <f aca="false">D23-C23</f>
        <v>0</v>
      </c>
    </row>
    <row r="24" customFormat="false" ht="15.75" hidden="false" customHeight="false" outlineLevel="0" collapsed="false">
      <c r="A24" s="127" t="s">
        <v>172</v>
      </c>
      <c r="B24" s="122" t="n">
        <v>100000</v>
      </c>
      <c r="C24" s="122" t="n">
        <v>100000</v>
      </c>
      <c r="D24" s="122" t="n">
        <v>100000</v>
      </c>
      <c r="E24" s="122" t="n">
        <f aca="false">D24-C24</f>
        <v>0</v>
      </c>
    </row>
    <row r="25" s="130" customFormat="true" ht="31.5" hidden="false" customHeight="false" outlineLevel="0" collapsed="false">
      <c r="A25" s="128" t="s">
        <v>173</v>
      </c>
      <c r="B25" s="129" t="n">
        <v>5000000</v>
      </c>
      <c r="C25" s="129" t="n">
        <f aca="false">5000000+37800</f>
        <v>5037800</v>
      </c>
      <c r="D25" s="129" t="n">
        <f aca="false">5037800+5355</f>
        <v>5043155</v>
      </c>
      <c r="E25" s="122" t="n">
        <f aca="false">D25-C25</f>
        <v>5355</v>
      </c>
      <c r="F25" s="118"/>
    </row>
    <row r="26" customFormat="false" ht="15.75" hidden="false" customHeight="false" outlineLevel="0" collapsed="false">
      <c r="A26" s="127" t="s">
        <v>174</v>
      </c>
      <c r="B26" s="122" t="n">
        <v>1050000</v>
      </c>
      <c r="C26" s="122" t="n">
        <f aca="false">1050000+42520</f>
        <v>1092520</v>
      </c>
      <c r="D26" s="122" t="n">
        <v>1092520</v>
      </c>
      <c r="E26" s="122" t="n">
        <f aca="false">D26-C26</f>
        <v>0</v>
      </c>
    </row>
    <row r="27" customFormat="false" ht="15.75" hidden="false" customHeight="false" outlineLevel="0" collapsed="false">
      <c r="A27" s="127" t="s">
        <v>175</v>
      </c>
      <c r="B27" s="122" t="n">
        <v>1000</v>
      </c>
      <c r="C27" s="122" t="n">
        <v>1000</v>
      </c>
      <c r="D27" s="122" t="n">
        <v>1000</v>
      </c>
      <c r="E27" s="122" t="n">
        <f aca="false">D27-C27</f>
        <v>0</v>
      </c>
    </row>
    <row r="28" customFormat="false" ht="15.75" hidden="false" customHeight="false" outlineLevel="0" collapsed="false">
      <c r="A28" s="127" t="s">
        <v>176</v>
      </c>
      <c r="B28" s="122" t="n">
        <v>950000</v>
      </c>
      <c r="C28" s="122" t="n">
        <v>950000</v>
      </c>
      <c r="D28" s="122" t="n">
        <v>950000</v>
      </c>
      <c r="E28" s="122" t="n">
        <f aca="false">D28-C28</f>
        <v>0</v>
      </c>
    </row>
    <row r="29" customFormat="false" ht="31.5" hidden="false" customHeight="false" outlineLevel="0" collapsed="false">
      <c r="A29" s="127" t="s">
        <v>177</v>
      </c>
      <c r="B29" s="122" t="n">
        <v>0</v>
      </c>
      <c r="C29" s="122" t="n">
        <v>0</v>
      </c>
      <c r="D29" s="122" t="n">
        <v>3996492</v>
      </c>
      <c r="E29" s="122" t="n">
        <f aca="false">D29-C29</f>
        <v>3996492</v>
      </c>
    </row>
    <row r="31" customFormat="false" ht="15.75" hidden="false" customHeight="false" outlineLevel="0" collapsed="false">
      <c r="A31" s="121" t="s">
        <v>178</v>
      </c>
      <c r="B31" s="122"/>
      <c r="C31" s="122"/>
      <c r="D31" s="122"/>
      <c r="E31" s="122"/>
    </row>
    <row r="32" customFormat="false" ht="31.5" hidden="false" customHeight="false" outlineLevel="0" collapsed="false">
      <c r="A32" s="131" t="s">
        <v>179</v>
      </c>
      <c r="B32" s="122" t="n">
        <f aca="false">'4. sz. tábla'!B5</f>
        <v>14733280</v>
      </c>
      <c r="C32" s="122" t="n">
        <f aca="false">'4. sz. tábla'!C5</f>
        <v>14733280</v>
      </c>
      <c r="D32" s="122" t="n">
        <f aca="false">'4. sz. tábla'!D5</f>
        <v>12370071</v>
      </c>
      <c r="E32" s="122" t="n">
        <f aca="false">'4. sz. tábla'!E5</f>
        <v>-2363209</v>
      </c>
      <c r="G32" s="125"/>
    </row>
    <row r="33" customFormat="false" ht="31.5" hidden="false" customHeight="false" outlineLevel="0" collapsed="false">
      <c r="A33" s="131" t="s">
        <v>180</v>
      </c>
      <c r="B33" s="122" t="n">
        <f aca="false">'4. sz. tábla'!B14</f>
        <v>150000</v>
      </c>
      <c r="C33" s="122" t="n">
        <f aca="false">'4. sz. tábla'!C14</f>
        <v>150000</v>
      </c>
      <c r="D33" s="122" t="n">
        <f aca="false">'4. sz. tábla'!D14</f>
        <v>150000</v>
      </c>
      <c r="E33" s="122" t="n">
        <f aca="false">'4. sz. tábla'!E14</f>
        <v>0</v>
      </c>
    </row>
    <row r="34" customFormat="false" ht="31.5" hidden="false" customHeight="false" outlineLevel="0" collapsed="false">
      <c r="A34" s="131" t="s">
        <v>181</v>
      </c>
      <c r="B34" s="122" t="n">
        <v>27305</v>
      </c>
      <c r="C34" s="122" t="n">
        <v>27305</v>
      </c>
      <c r="D34" s="122" t="n">
        <v>27305</v>
      </c>
      <c r="E34" s="122" t="n">
        <f aca="false">C34-B34</f>
        <v>0</v>
      </c>
    </row>
    <row r="35" customFormat="false" ht="15.75" hidden="false" customHeight="false" outlineLevel="0" collapsed="false">
      <c r="A35" s="121" t="s">
        <v>182</v>
      </c>
      <c r="B35" s="124" t="n">
        <f aca="false">SUM(B32:B34)</f>
        <v>14910585</v>
      </c>
      <c r="C35" s="124" t="n">
        <f aca="false">SUM(C32:C34)</f>
        <v>14910585</v>
      </c>
      <c r="D35" s="124" t="n">
        <f aca="false">SUM(D32:D34)</f>
        <v>12547376</v>
      </c>
      <c r="E35" s="124" t="n">
        <f aca="false">SUM(E32:E34)</f>
        <v>-2363209</v>
      </c>
    </row>
    <row r="36" customFormat="false" ht="14.25" hidden="false" customHeight="true" outlineLevel="0" collapsed="false"/>
    <row r="37" customFormat="false" ht="15.75" hidden="false" customHeight="false" outlineLevel="0" collapsed="false">
      <c r="A37" s="121" t="s">
        <v>183</v>
      </c>
      <c r="B37" s="122"/>
      <c r="C37" s="122"/>
      <c r="D37" s="122"/>
      <c r="E37" s="122"/>
    </row>
    <row r="38" customFormat="false" ht="15.75" hidden="false" customHeight="false" outlineLevel="0" collapsed="false">
      <c r="A38" s="126" t="s">
        <v>184</v>
      </c>
      <c r="B38" s="122"/>
      <c r="C38" s="122"/>
      <c r="D38" s="122"/>
      <c r="E38" s="122"/>
    </row>
    <row r="39" customFormat="false" ht="15.75" hidden="false" customHeight="false" outlineLevel="0" collapsed="false">
      <c r="A39" s="126" t="s">
        <v>185</v>
      </c>
      <c r="B39" s="122"/>
      <c r="C39" s="122"/>
      <c r="D39" s="122"/>
      <c r="E39" s="122"/>
    </row>
    <row r="40" customFormat="false" ht="31.5" hidden="false" customHeight="false" outlineLevel="0" collapsed="false">
      <c r="A40" s="126" t="s">
        <v>186</v>
      </c>
      <c r="B40" s="122" t="n">
        <v>3342000</v>
      </c>
      <c r="C40" s="122" t="n">
        <v>3342000</v>
      </c>
      <c r="D40" s="122" t="n">
        <v>3302000</v>
      </c>
      <c r="E40" s="122" t="n">
        <f aca="false">D40-C40</f>
        <v>-40000</v>
      </c>
    </row>
    <row r="41" customFormat="false" ht="15.75" hidden="false" customHeight="false" outlineLevel="0" collapsed="false">
      <c r="A41" s="126" t="s">
        <v>187</v>
      </c>
      <c r="B41" s="122"/>
      <c r="C41" s="122"/>
      <c r="D41" s="122"/>
      <c r="E41" s="122"/>
    </row>
    <row r="42" customFormat="false" ht="15.75" hidden="false" customHeight="false" outlineLevel="0" collapsed="false">
      <c r="A42" s="126" t="s">
        <v>188</v>
      </c>
      <c r="B42" s="122"/>
      <c r="C42" s="122"/>
      <c r="D42" s="122"/>
      <c r="E42" s="122"/>
    </row>
    <row r="43" customFormat="false" ht="15.75" hidden="false" customHeight="false" outlineLevel="0" collapsed="false">
      <c r="A43" s="126" t="s">
        <v>189</v>
      </c>
      <c r="B43" s="122" t="n">
        <v>20000</v>
      </c>
      <c r="C43" s="122" t="n">
        <v>20000</v>
      </c>
      <c r="D43" s="122" t="n">
        <v>60000</v>
      </c>
      <c r="E43" s="122" t="n">
        <f aca="false">D43-C43</f>
        <v>40000</v>
      </c>
    </row>
    <row r="44" customFormat="false" ht="15.75" hidden="false" customHeight="false" outlineLevel="0" collapsed="false">
      <c r="A44" s="126" t="s">
        <v>190</v>
      </c>
      <c r="B44" s="122"/>
      <c r="C44" s="122"/>
      <c r="D44" s="122"/>
      <c r="E44" s="122"/>
    </row>
    <row r="45" customFormat="false" ht="15.75" hidden="false" customHeight="false" outlineLevel="0" collapsed="false">
      <c r="A45" s="126" t="s">
        <v>191</v>
      </c>
      <c r="B45" s="122"/>
      <c r="C45" s="122"/>
      <c r="D45" s="122"/>
      <c r="E45" s="122"/>
    </row>
    <row r="46" customFormat="false" ht="15.75" hidden="false" customHeight="false" outlineLevel="0" collapsed="false">
      <c r="A46" s="126" t="s">
        <v>192</v>
      </c>
      <c r="B46" s="132" t="n">
        <v>342000</v>
      </c>
      <c r="C46" s="132" t="n">
        <v>342000</v>
      </c>
      <c r="D46" s="132" t="n">
        <v>342000</v>
      </c>
      <c r="E46" s="132" t="n">
        <f aca="false">D46-C46</f>
        <v>0</v>
      </c>
    </row>
    <row r="47" customFormat="false" ht="31.5" hidden="false" customHeight="false" outlineLevel="0" collapsed="false">
      <c r="A47" s="126" t="s">
        <v>193</v>
      </c>
      <c r="B47" s="122" t="n">
        <v>0</v>
      </c>
      <c r="C47" s="122" t="n">
        <v>0</v>
      </c>
      <c r="D47" s="122" t="n">
        <v>0</v>
      </c>
      <c r="E47" s="122" t="n">
        <v>0</v>
      </c>
    </row>
    <row r="48" customFormat="false" ht="15.75" hidden="false" customHeight="false" outlineLevel="0" collapsed="false">
      <c r="A48" s="121" t="s">
        <v>194</v>
      </c>
      <c r="B48" s="124" t="n">
        <f aca="false">SUM(B38:B47)</f>
        <v>3704000</v>
      </c>
      <c r="C48" s="124" t="n">
        <f aca="false">SUM(C38:C47)</f>
        <v>3704000</v>
      </c>
      <c r="D48" s="124" t="n">
        <f aca="false">SUM(D38:D47)</f>
        <v>3704000</v>
      </c>
      <c r="E48" s="124" t="n">
        <f aca="false">D48-C48</f>
        <v>0</v>
      </c>
    </row>
    <row r="50" customFormat="false" ht="15.75" hidden="false" customHeight="false" outlineLevel="0" collapsed="false">
      <c r="A50" s="121" t="s">
        <v>195</v>
      </c>
      <c r="B50" s="124" t="n">
        <f aca="false">B7+B8+B9+B35+B48</f>
        <v>70233994</v>
      </c>
      <c r="C50" s="124" t="n">
        <f aca="false">C7+C8+C9+C35+C48</f>
        <v>71757546</v>
      </c>
      <c r="D50" s="124" t="n">
        <f aca="false">D7+D8+D9+D35+D48</f>
        <v>73774517</v>
      </c>
      <c r="E50" s="124" t="n">
        <f aca="false">D50-C50</f>
        <v>2016971</v>
      </c>
    </row>
  </sheetData>
  <mergeCells count="1">
    <mergeCell ref="A2:E3"/>
  </mergeCells>
  <printOptions headings="false" gridLines="false" gridLinesSet="true" horizontalCentered="true" verticalCentered="false"/>
  <pageMargins left="0.708333333333333" right="0.747916666666667" top="1.18125" bottom="0.984027777777778" header="0.511805555555555" footer="0.511805555555555"/>
  <pageSetup paperSize="9" scale="7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3. melléklet
Az önkormányzat 2018. évi költségvetéséről szóló 8/2018. (IX. 25.) önkormányzati rendelethez</oddHeader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33" width="56.7"/>
    <col collapsed="false" customWidth="true" hidden="false" outlineLevel="0" max="2" min="2" style="134" width="13.7"/>
    <col collapsed="false" customWidth="true" hidden="false" outlineLevel="0" max="4" min="3" style="3" width="14.43"/>
    <col collapsed="false" customWidth="true" hidden="false" outlineLevel="0" max="5" min="5" style="3" width="13.7"/>
    <col collapsed="false" customWidth="true" hidden="false" outlineLevel="0" max="6" min="6" style="134" width="10.29"/>
    <col collapsed="false" customWidth="true" hidden="false" outlineLevel="0" max="7" min="7" style="134" width="16.86"/>
    <col collapsed="false" customWidth="true" hidden="false" outlineLevel="0" max="8" min="8" style="134" width="15.71"/>
    <col collapsed="false" customWidth="true" hidden="false" outlineLevel="0" max="9" min="9" style="134" width="11.42"/>
    <col collapsed="false" customWidth="true" hidden="false" outlineLevel="0" max="10" min="10" style="134" width="10.99"/>
    <col collapsed="false" customWidth="true" hidden="false" outlineLevel="0" max="11" min="11" style="134" width="13.7"/>
    <col collapsed="false" customWidth="true" hidden="false" outlineLevel="0" max="12" min="12" style="134" width="16.29"/>
    <col collapsed="false" customWidth="true" hidden="false" outlineLevel="0" max="13" min="13" style="134" width="14.28"/>
    <col collapsed="false" customWidth="true" hidden="false" outlineLevel="0" max="14" min="14" style="134" width="13.01"/>
    <col collapsed="false" customWidth="true" hidden="false" outlineLevel="0" max="15" min="15" style="134" width="14.15"/>
    <col collapsed="false" customWidth="true" hidden="false" outlineLevel="0" max="16" min="16" style="134" width="13.57"/>
    <col collapsed="false" customWidth="true" hidden="false" outlineLevel="0" max="1025" min="17" style="134" width="9.14"/>
  </cols>
  <sheetData>
    <row r="1" customFormat="false" ht="39" hidden="false" customHeight="true" outlineLevel="0" collapsed="false">
      <c r="A1" s="135" t="s">
        <v>153</v>
      </c>
      <c r="B1" s="135"/>
      <c r="C1" s="135"/>
      <c r="D1" s="135"/>
      <c r="E1" s="135"/>
    </row>
    <row r="4" s="136" customFormat="true" ht="63.75" hidden="false" customHeight="true" outlineLevel="0" collapsed="false">
      <c r="A4" s="120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="136" customFormat="true" ht="15.75" hidden="false" customHeight="false" outlineLevel="0" collapsed="false">
      <c r="A5" s="137" t="s">
        <v>196</v>
      </c>
      <c r="B5" s="138" t="n">
        <f aca="false">SUM(B6:B12)</f>
        <v>14733280</v>
      </c>
      <c r="C5" s="138" t="n">
        <f aca="false">SUM(C6:C13)</f>
        <v>14733280</v>
      </c>
      <c r="D5" s="138" t="n">
        <f aca="false">SUM(D6:D13)</f>
        <v>12370071</v>
      </c>
      <c r="E5" s="138" t="n">
        <f aca="false">SUM(E6:E13)</f>
        <v>-2363209</v>
      </c>
    </row>
    <row r="6" s="136" customFormat="true" ht="18" hidden="false" customHeight="true" outlineLevel="0" collapsed="false">
      <c r="A6" s="139" t="s">
        <v>197</v>
      </c>
      <c r="B6" s="140" t="n">
        <v>7460005</v>
      </c>
      <c r="C6" s="140" t="n">
        <v>7460005</v>
      </c>
      <c r="D6" s="140" t="n">
        <v>5096796</v>
      </c>
      <c r="E6" s="140" t="n">
        <f aca="false">D6-C6</f>
        <v>-2363209</v>
      </c>
    </row>
    <row r="7" s="136" customFormat="true" ht="18" hidden="false" customHeight="true" outlineLevel="0" collapsed="false">
      <c r="A7" s="141" t="s">
        <v>198</v>
      </c>
      <c r="B7" s="140" t="n">
        <v>6161765</v>
      </c>
      <c r="C7" s="140" t="n">
        <v>6161765</v>
      </c>
      <c r="D7" s="140" t="n">
        <v>6161765</v>
      </c>
      <c r="E7" s="140" t="n">
        <f aca="false">D7-C7</f>
        <v>0</v>
      </c>
    </row>
    <row r="8" s="136" customFormat="true" ht="18" hidden="false" customHeight="true" outlineLevel="0" collapsed="false">
      <c r="A8" s="141" t="s">
        <v>199</v>
      </c>
      <c r="B8" s="140"/>
      <c r="C8" s="7"/>
      <c r="D8" s="7"/>
      <c r="E8" s="140"/>
    </row>
    <row r="9" s="136" customFormat="true" ht="15.75" hidden="false" customHeight="false" outlineLevel="0" collapsed="false">
      <c r="A9" s="139" t="s">
        <v>200</v>
      </c>
      <c r="B9" s="142"/>
      <c r="C9" s="7"/>
      <c r="D9" s="7"/>
      <c r="E9" s="140"/>
    </row>
    <row r="10" customFormat="false" ht="16.5" hidden="false" customHeight="true" outlineLevel="0" collapsed="false">
      <c r="A10" s="111" t="s">
        <v>201</v>
      </c>
      <c r="B10" s="140"/>
      <c r="C10" s="36"/>
      <c r="D10" s="36"/>
      <c r="E10" s="140"/>
    </row>
    <row r="11" customFormat="false" ht="31.5" hidden="false" customHeight="false" outlineLevel="0" collapsed="false">
      <c r="A11" s="139" t="s">
        <v>202</v>
      </c>
      <c r="B11" s="140" t="n">
        <v>871510</v>
      </c>
      <c r="C11" s="140" t="n">
        <v>871510</v>
      </c>
      <c r="D11" s="140" t="n">
        <v>871510</v>
      </c>
      <c r="E11" s="140" t="n">
        <f aca="false">D11-C11</f>
        <v>0</v>
      </c>
    </row>
    <row r="12" customFormat="false" ht="16.5" hidden="false" customHeight="true" outlineLevel="0" collapsed="false">
      <c r="A12" s="111" t="s">
        <v>203</v>
      </c>
      <c r="B12" s="140" t="n">
        <v>240000</v>
      </c>
      <c r="C12" s="140" t="n">
        <v>240000</v>
      </c>
      <c r="D12" s="140" t="n">
        <v>240000</v>
      </c>
      <c r="E12" s="140" t="n">
        <f aca="false">D12-C12</f>
        <v>0</v>
      </c>
    </row>
    <row r="13" customFormat="false" ht="16.5" hidden="false" customHeight="true" outlineLevel="0" collapsed="false">
      <c r="A13" s="111" t="s">
        <v>204</v>
      </c>
      <c r="B13" s="140"/>
      <c r="C13" s="140"/>
      <c r="D13" s="140"/>
      <c r="E13" s="140"/>
    </row>
    <row r="14" customFormat="false" ht="16.5" hidden="false" customHeight="true" outlineLevel="0" collapsed="false">
      <c r="A14" s="137" t="s">
        <v>205</v>
      </c>
      <c r="B14" s="138" t="n">
        <f aca="false">SUM(B15:B16)</f>
        <v>150000</v>
      </c>
      <c r="C14" s="138" t="n">
        <f aca="false">SUM(C15:C17)</f>
        <v>150000</v>
      </c>
      <c r="D14" s="138" t="n">
        <f aca="false">SUM(D15:D17)</f>
        <v>150000</v>
      </c>
      <c r="E14" s="138" t="n">
        <f aca="false">D14-C14</f>
        <v>0</v>
      </c>
    </row>
    <row r="15" customFormat="false" ht="16.5" hidden="false" customHeight="true" outlineLevel="0" collapsed="false">
      <c r="A15" s="143" t="s">
        <v>205</v>
      </c>
      <c r="B15" s="144" t="n">
        <v>100000</v>
      </c>
      <c r="C15" s="144" t="n">
        <v>70000</v>
      </c>
      <c r="D15" s="144" t="n">
        <v>70000</v>
      </c>
      <c r="E15" s="144" t="n">
        <f aca="false">D15-C15</f>
        <v>0</v>
      </c>
    </row>
    <row r="16" customFormat="false" ht="16.5" hidden="false" customHeight="true" outlineLevel="0" collapsed="false">
      <c r="A16" s="145" t="s">
        <v>206</v>
      </c>
      <c r="B16" s="140" t="n">
        <v>50000</v>
      </c>
      <c r="C16" s="140" t="n">
        <v>50000</v>
      </c>
      <c r="D16" s="140" t="n">
        <v>50000</v>
      </c>
      <c r="E16" s="144" t="n">
        <f aca="false">D16-C16</f>
        <v>0</v>
      </c>
    </row>
    <row r="17" customFormat="false" ht="31.5" hidden="false" customHeight="false" outlineLevel="0" collapsed="false">
      <c r="A17" s="139" t="s">
        <v>207</v>
      </c>
      <c r="B17" s="140" t="n">
        <v>0</v>
      </c>
      <c r="C17" s="140" t="n">
        <v>30000</v>
      </c>
      <c r="D17" s="140" t="n">
        <v>30000</v>
      </c>
      <c r="E17" s="144" t="n">
        <f aca="false">D17-C17</f>
        <v>0</v>
      </c>
    </row>
    <row r="18" customFormat="false" ht="15.75" hidden="false" customHeight="false" outlineLevel="0" collapsed="false">
      <c r="A18" s="145" t="s">
        <v>208</v>
      </c>
      <c r="B18" s="140"/>
      <c r="C18" s="36"/>
      <c r="D18" s="36"/>
      <c r="E18" s="36"/>
    </row>
    <row r="19" customFormat="false" ht="16.5" hidden="false" customHeight="true" outlineLevel="0" collapsed="false">
      <c r="A19" s="145" t="s">
        <v>209</v>
      </c>
      <c r="B19" s="140"/>
      <c r="C19" s="36"/>
      <c r="D19" s="36"/>
      <c r="E19" s="36"/>
    </row>
    <row r="20" customFormat="false" ht="16.5" hidden="false" customHeight="true" outlineLevel="0" collapsed="false">
      <c r="A20" s="145" t="s">
        <v>210</v>
      </c>
      <c r="B20" s="140"/>
      <c r="C20" s="36"/>
      <c r="D20" s="36"/>
      <c r="E20" s="36"/>
    </row>
    <row r="21" customFormat="false" ht="16.5" hidden="false" customHeight="true" outlineLevel="0" collapsed="false">
      <c r="A21" s="145" t="s">
        <v>211</v>
      </c>
      <c r="B21" s="140"/>
      <c r="C21" s="36"/>
      <c r="D21" s="36"/>
      <c r="E21" s="36"/>
      <c r="G21" s="146"/>
    </row>
    <row r="22" customFormat="false" ht="16.5" hidden="false" customHeight="true" outlineLevel="0" collapsed="false">
      <c r="A22" s="145" t="s">
        <v>212</v>
      </c>
      <c r="B22" s="140"/>
      <c r="C22" s="36"/>
      <c r="D22" s="36"/>
      <c r="E22" s="36"/>
    </row>
    <row r="23" customFormat="false" ht="16.5" hidden="false" customHeight="true" outlineLevel="0" collapsed="false">
      <c r="A23" s="145"/>
      <c r="B23" s="140"/>
      <c r="C23" s="36"/>
      <c r="D23" s="36"/>
      <c r="E23" s="36"/>
    </row>
    <row r="24" customFormat="false" ht="15" hidden="false" customHeight="true" outlineLevel="0" collapsed="false">
      <c r="A24" s="111"/>
      <c r="B24" s="140"/>
      <c r="C24" s="36"/>
      <c r="D24" s="36"/>
      <c r="E24" s="36"/>
    </row>
    <row r="25" customFormat="false" ht="15" hidden="false" customHeight="true" outlineLevel="0" collapsed="false">
      <c r="A25" s="137" t="s">
        <v>213</v>
      </c>
      <c r="B25" s="138" t="n">
        <f aca="false">B14+B5</f>
        <v>14883280</v>
      </c>
      <c r="C25" s="138" t="n">
        <f aca="false">C14+C5</f>
        <v>14883280</v>
      </c>
      <c r="D25" s="138" t="n">
        <f aca="false">D14+D5</f>
        <v>12520071</v>
      </c>
      <c r="E25" s="138" t="n">
        <f aca="false">E14+E5</f>
        <v>-2363209</v>
      </c>
    </row>
    <row r="26" customFormat="false" ht="15" hidden="false" customHeight="true" outlineLevel="0" collapsed="false">
      <c r="A26" s="147"/>
      <c r="B26" s="148"/>
    </row>
    <row r="27" customFormat="false" ht="16.5" hidden="false" customHeight="true" outlineLevel="0" collapsed="false">
      <c r="A27" s="147"/>
      <c r="B27" s="148"/>
    </row>
    <row r="28" customFormat="false" ht="16.5" hidden="false" customHeight="true" outlineLevel="0" collapsed="false">
      <c r="A28" s="147"/>
      <c r="B28" s="148"/>
    </row>
    <row r="29" customFormat="false" ht="16.5" hidden="false" customHeight="true" outlineLevel="0" collapsed="false">
      <c r="A29" s="147"/>
      <c r="B29" s="148"/>
    </row>
    <row r="30" customFormat="false" ht="16.5" hidden="false" customHeight="true" outlineLevel="0" collapsed="false">
      <c r="A30" s="147"/>
      <c r="B30" s="148"/>
    </row>
    <row r="31" customFormat="false" ht="16.5" hidden="false" customHeight="true" outlineLevel="0" collapsed="false">
      <c r="A31" s="147"/>
      <c r="B31" s="148"/>
    </row>
    <row r="32" customFormat="false" ht="16.5" hidden="false" customHeight="true" outlineLevel="0" collapsed="false">
      <c r="A32" s="147"/>
      <c r="B32" s="148"/>
    </row>
    <row r="33" customFormat="false" ht="16.5" hidden="false" customHeight="true" outlineLevel="0" collapsed="false">
      <c r="A33" s="147"/>
      <c r="B33" s="148"/>
    </row>
    <row r="34" customFormat="false" ht="16.5" hidden="false" customHeight="true" outlineLevel="0" collapsed="false">
      <c r="A34" s="147"/>
      <c r="B34" s="148"/>
    </row>
    <row r="35" customFormat="false" ht="27.75" hidden="false" customHeight="true" outlineLevel="0" collapsed="false">
      <c r="A35" s="147"/>
      <c r="B35" s="148"/>
    </row>
    <row r="36" customFormat="false" ht="29.25" hidden="false" customHeight="true" outlineLevel="0" collapsed="false">
      <c r="A36" s="147"/>
      <c r="B36" s="148"/>
    </row>
    <row r="37" customFormat="false" ht="16.5" hidden="false" customHeight="true" outlineLevel="0" collapsed="false">
      <c r="A37" s="147"/>
      <c r="B37" s="148"/>
    </row>
    <row r="38" customFormat="false" ht="16.5" hidden="false" customHeight="true" outlineLevel="0" collapsed="false">
      <c r="A38" s="147"/>
      <c r="B38" s="148"/>
    </row>
    <row r="39" customFormat="false" ht="21" hidden="false" customHeight="true" outlineLevel="0" collapsed="false">
      <c r="A39" s="147"/>
      <c r="B39" s="148"/>
    </row>
    <row r="40" customFormat="false" ht="16.5" hidden="false" customHeight="true" outlineLevel="0" collapsed="false">
      <c r="A40" s="147"/>
      <c r="B40" s="148"/>
    </row>
    <row r="41" customFormat="false" ht="16.5" hidden="false" customHeight="true" outlineLevel="0" collapsed="false">
      <c r="A41" s="147"/>
      <c r="B41" s="148"/>
    </row>
    <row r="42" customFormat="false" ht="18.75" hidden="false" customHeight="true" outlineLevel="0" collapsed="false">
      <c r="A42" s="147"/>
      <c r="B42" s="148"/>
    </row>
    <row r="43" customFormat="false" ht="16.5" hidden="false" customHeight="true" outlineLevel="0" collapsed="false">
      <c r="A43" s="147"/>
      <c r="B43" s="148"/>
    </row>
    <row r="44" customFormat="false" ht="18" hidden="false" customHeight="true" outlineLevel="0" collapsed="false">
      <c r="A44" s="147"/>
      <c r="B44" s="148"/>
    </row>
    <row r="45" customFormat="false" ht="30" hidden="false" customHeight="true" outlineLevel="0" collapsed="false">
      <c r="A45" s="149"/>
      <c r="B45" s="148"/>
    </row>
    <row r="46" customFormat="false" ht="17.25" hidden="false" customHeight="true" outlineLevel="0" collapsed="false">
      <c r="A46" s="147"/>
      <c r="B46" s="148"/>
    </row>
    <row r="47" customFormat="false" ht="17.25" hidden="false" customHeight="true" outlineLevel="0" collapsed="false">
      <c r="A47" s="147"/>
      <c r="B47" s="150"/>
    </row>
    <row r="48" customFormat="false" ht="17.25" hidden="false" customHeight="true" outlineLevel="0" collapsed="false">
      <c r="A48" s="147"/>
      <c r="B48" s="150"/>
    </row>
    <row r="49" s="136" customFormat="true" ht="63.75" hidden="false" customHeight="true" outlineLevel="0" collapsed="false">
      <c r="A49" s="151"/>
      <c r="B49" s="5"/>
      <c r="C49" s="152"/>
      <c r="D49" s="152"/>
    </row>
    <row r="50" customFormat="false" ht="29.25" hidden="false" customHeight="true" outlineLevel="0" collapsed="false">
      <c r="A50" s="149"/>
      <c r="B50" s="148"/>
    </row>
    <row r="51" customFormat="false" ht="19.5" hidden="false" customHeight="true" outlineLevel="0" collapsed="false">
      <c r="A51" s="149"/>
      <c r="B51" s="148"/>
    </row>
    <row r="52" customFormat="false" ht="18" hidden="false" customHeight="true" outlineLevel="0" collapsed="false">
      <c r="A52" s="147"/>
      <c r="B52" s="148"/>
    </row>
    <row r="53" customFormat="false" ht="16.5" hidden="false" customHeight="true" outlineLevel="0" collapsed="false">
      <c r="A53" s="149"/>
      <c r="B53" s="148"/>
    </row>
    <row r="54" customFormat="false" ht="18" hidden="false" customHeight="true" outlineLevel="0" collapsed="false">
      <c r="A54" s="147"/>
      <c r="B54" s="148"/>
    </row>
    <row r="55" customFormat="false" ht="30" hidden="false" customHeight="true" outlineLevel="0" collapsed="false">
      <c r="A55" s="149"/>
      <c r="B55" s="148"/>
    </row>
    <row r="56" customFormat="false" ht="18" hidden="false" customHeight="true" outlineLevel="0" collapsed="false">
      <c r="A56" s="149"/>
      <c r="B56" s="148"/>
    </row>
    <row r="57" customFormat="false" ht="21" hidden="false" customHeight="true" outlineLevel="0" collapsed="false">
      <c r="A57" s="153"/>
      <c r="B57" s="148"/>
    </row>
    <row r="58" customFormat="false" ht="18" hidden="false" customHeight="true" outlineLevel="0" collapsed="false">
      <c r="A58" s="154"/>
      <c r="B58" s="148"/>
    </row>
    <row r="59" customFormat="false" ht="15.75" hidden="false" customHeight="false" outlineLevel="0" collapsed="false">
      <c r="A59" s="154"/>
      <c r="B59" s="148"/>
    </row>
    <row r="60" customFormat="false" ht="15.75" hidden="false" customHeight="true" outlineLevel="0" collapsed="false">
      <c r="A60" s="154"/>
      <c r="B60" s="148"/>
    </row>
    <row r="61" customFormat="false" ht="16.5" hidden="false" customHeight="true" outlineLevel="0" collapsed="false">
      <c r="A61" s="154"/>
      <c r="B61" s="148"/>
    </row>
    <row r="62" customFormat="false" ht="18" hidden="false" customHeight="true" outlineLevel="0" collapsed="false">
      <c r="A62" s="155"/>
      <c r="B62" s="148"/>
    </row>
    <row r="63" customFormat="false" ht="33" hidden="false" customHeight="true" outlineLevel="0" collapsed="false">
      <c r="A63" s="154"/>
      <c r="B63" s="148"/>
    </row>
    <row r="64" customFormat="false" ht="15.75" hidden="false" customHeight="true" outlineLevel="0" collapsed="false">
      <c r="A64" s="154"/>
      <c r="B64" s="148"/>
    </row>
    <row r="65" customFormat="false" ht="15.75" hidden="false" customHeight="true" outlineLevel="0" collapsed="false">
      <c r="A65" s="154"/>
      <c r="B65" s="148"/>
    </row>
    <row r="66" customFormat="false" ht="15.75" hidden="false" customHeight="true" outlineLevel="0" collapsed="false">
      <c r="A66" s="154"/>
      <c r="B66" s="148"/>
    </row>
    <row r="67" customFormat="false" ht="15.75" hidden="false" customHeight="true" outlineLevel="0" collapsed="false">
      <c r="A67" s="154"/>
      <c r="B67" s="148"/>
    </row>
    <row r="68" customFormat="false" ht="15.75" hidden="false" customHeight="true" outlineLevel="0" collapsed="false">
      <c r="A68" s="154"/>
      <c r="B68" s="148"/>
    </row>
    <row r="69" customFormat="false" ht="15.75" hidden="false" customHeight="true" outlineLevel="0" collapsed="false">
      <c r="A69" s="154"/>
      <c r="B69" s="148"/>
    </row>
    <row r="70" customFormat="false" ht="15.75" hidden="false" customHeight="true" outlineLevel="0" collapsed="false">
      <c r="A70" s="154"/>
      <c r="B70" s="148"/>
    </row>
    <row r="71" customFormat="false" ht="15.75" hidden="false" customHeight="true" outlineLevel="0" collapsed="false">
      <c r="A71" s="154"/>
      <c r="B71" s="148"/>
    </row>
    <row r="72" customFormat="false" ht="15.75" hidden="false" customHeight="true" outlineLevel="0" collapsed="false">
      <c r="A72" s="154"/>
      <c r="B72" s="148"/>
    </row>
    <row r="73" customFormat="false" ht="15.75" hidden="false" customHeight="true" outlineLevel="0" collapsed="false">
      <c r="A73" s="154"/>
      <c r="B73" s="148"/>
    </row>
    <row r="74" customFormat="false" ht="15.75" hidden="false" customHeight="true" outlineLevel="0" collapsed="false">
      <c r="A74" s="154"/>
      <c r="B74" s="148"/>
    </row>
    <row r="75" customFormat="false" ht="15.75" hidden="false" customHeight="true" outlineLevel="0" collapsed="false">
      <c r="A75" s="154"/>
      <c r="B75" s="148"/>
    </row>
    <row r="76" customFormat="false" ht="15.75" hidden="false" customHeight="true" outlineLevel="0" collapsed="false">
      <c r="A76" s="154"/>
      <c r="B76" s="148"/>
    </row>
    <row r="77" customFormat="false" ht="15.75" hidden="false" customHeight="true" outlineLevel="0" collapsed="false">
      <c r="A77" s="154"/>
      <c r="B77" s="148"/>
    </row>
    <row r="78" customFormat="false" ht="15.75" hidden="false" customHeight="true" outlineLevel="0" collapsed="false">
      <c r="A78" s="153"/>
      <c r="B78" s="148"/>
    </row>
    <row r="79" customFormat="false" ht="15.75" hidden="false" customHeight="true" outlineLevel="0" collapsed="false">
      <c r="A79" s="153"/>
      <c r="B79" s="148"/>
    </row>
    <row r="80" customFormat="false" ht="15.75" hidden="false" customHeight="true" outlineLevel="0" collapsed="false">
      <c r="A80" s="153"/>
      <c r="B80" s="148"/>
    </row>
    <row r="81" customFormat="false" ht="15.75" hidden="false" customHeight="true" outlineLevel="0" collapsed="false">
      <c r="A81" s="153"/>
      <c r="B81" s="148"/>
    </row>
    <row r="82" customFormat="false" ht="15.75" hidden="false" customHeight="true" outlineLevel="0" collapsed="false">
      <c r="A82" s="153"/>
      <c r="B82" s="148"/>
    </row>
    <row r="83" customFormat="false" ht="15.75" hidden="false" customHeight="true" outlineLevel="0" collapsed="false">
      <c r="A83" s="153"/>
      <c r="B83" s="148"/>
    </row>
    <row r="84" customFormat="false" ht="15.75" hidden="false" customHeight="true" outlineLevel="0" collapsed="false">
      <c r="A84" s="153"/>
      <c r="B84" s="148"/>
    </row>
    <row r="85" customFormat="false" ht="15.75" hidden="false" customHeight="true" outlineLevel="0" collapsed="false">
      <c r="A85" s="153"/>
      <c r="B85" s="148"/>
    </row>
    <row r="86" customFormat="false" ht="15.75" hidden="false" customHeight="true" outlineLevel="0" collapsed="false">
      <c r="A86" s="153"/>
      <c r="B86" s="148"/>
    </row>
    <row r="87" s="158" customFormat="true" ht="20.25" hidden="false" customHeight="true" outlineLevel="0" collapsed="false">
      <c r="A87" s="156"/>
      <c r="B87" s="157"/>
      <c r="C87" s="27"/>
      <c r="D87" s="27"/>
      <c r="E87" s="27"/>
    </row>
    <row r="88" customFormat="false" ht="20.25" hidden="false" customHeight="true" outlineLevel="0" collapsed="false">
      <c r="A88" s="159"/>
    </row>
  </sheetData>
  <mergeCells count="1">
    <mergeCell ref="A1:E1"/>
  </mergeCells>
  <printOptions headings="false" gridLines="false" gridLinesSet="true" horizontalCentered="true" verticalCentered="false"/>
  <pageMargins left="0.236111111111111" right="0.236111111111111" top="1.49652777777778" bottom="0.39375" header="0.827083333333333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4. melléklet
Az önkormányzat 2018. évi költségvetéséről szóló 8/2018. (IX. 25.) önkormányzati rendelethez</oddHeader>
    <oddFooter/>
  </headerFooter>
  <rowBreaks count="2" manualBreakCount="2">
    <brk id="46" man="true" max="16383" min="0"/>
    <brk id="88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H15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50" workbookViewId="0">
      <selection pane="topLeft" activeCell="A1" activeCellId="0" sqref="A1"/>
    </sheetView>
  </sheetViews>
  <sheetFormatPr defaultRowHeight="15.75" zeroHeight="false" outlineLevelRow="0" outlineLevelCol="0"/>
  <cols>
    <col collapsed="false" customWidth="true" hidden="false" outlineLevel="0" max="1" min="1" style="160" width="36.99"/>
    <col collapsed="false" customWidth="true" hidden="false" outlineLevel="0" max="3" min="2" style="160" width="13.57"/>
    <col collapsed="false" customWidth="true" hidden="false" outlineLevel="0" max="4" min="4" style="160" width="14.43"/>
    <col collapsed="false" customWidth="true" hidden="false" outlineLevel="0" max="5" min="5" style="160" width="13.57"/>
    <col collapsed="false" customWidth="true" hidden="false" outlineLevel="0" max="6" min="6" style="160" width="9.14"/>
    <col collapsed="false" customWidth="true" hidden="false" outlineLevel="0" max="7" min="7" style="160" width="10.14"/>
    <col collapsed="false" customWidth="true" hidden="false" outlineLevel="0" max="8" min="8" style="160" width="13.01"/>
    <col collapsed="false" customWidth="true" hidden="false" outlineLevel="0" max="9" min="9" style="160" width="13.86"/>
    <col collapsed="false" customWidth="true" hidden="false" outlineLevel="0" max="10" min="10" style="160" width="11.42"/>
    <col collapsed="false" customWidth="true" hidden="false" outlineLevel="0" max="11" min="11" style="160" width="11.99"/>
    <col collapsed="false" customWidth="true" hidden="false" outlineLevel="0" max="12" min="12" style="160" width="12.57"/>
    <col collapsed="false" customWidth="true" hidden="false" outlineLevel="0" max="13" min="13" style="160" width="13.14"/>
    <col collapsed="false" customWidth="true" hidden="false" outlineLevel="0" max="1025" min="14" style="160" width="9.14"/>
  </cols>
  <sheetData>
    <row r="1" customFormat="false" ht="36" hidden="false" customHeight="true" outlineLevel="0" collapsed="false">
      <c r="A1" s="161" t="s">
        <v>214</v>
      </c>
      <c r="B1" s="161"/>
      <c r="C1" s="161"/>
      <c r="D1" s="161"/>
      <c r="E1" s="161"/>
    </row>
    <row r="3" customFormat="false" ht="48" hidden="false" customHeight="true" outlineLevel="0" collapsed="false">
      <c r="A3" s="120" t="s">
        <v>1</v>
      </c>
      <c r="B3" s="120" t="s">
        <v>2</v>
      </c>
      <c r="C3" s="120" t="s">
        <v>3</v>
      </c>
      <c r="D3" s="120" t="s">
        <v>4</v>
      </c>
      <c r="E3" s="120" t="s">
        <v>5</v>
      </c>
    </row>
    <row r="4" customFormat="false" ht="15.75" hidden="false" customHeight="false" outlineLevel="0" collapsed="false">
      <c r="A4" s="162" t="s">
        <v>215</v>
      </c>
      <c r="B4" s="163"/>
      <c r="C4" s="163"/>
      <c r="D4" s="163"/>
      <c r="E4" s="163"/>
    </row>
    <row r="5" customFormat="false" ht="15.75" hidden="false" customHeight="true" outlineLevel="0" collapsed="false">
      <c r="A5" s="164" t="s">
        <v>216</v>
      </c>
      <c r="B5" s="164"/>
      <c r="C5" s="164"/>
      <c r="D5" s="164"/>
      <c r="E5" s="164"/>
    </row>
    <row r="6" customFormat="false" ht="15.75" hidden="false" customHeight="false" outlineLevel="0" collapsed="false">
      <c r="A6" s="165" t="s">
        <v>217</v>
      </c>
      <c r="B6" s="163" t="n">
        <v>0</v>
      </c>
      <c r="C6" s="163" t="n">
        <v>2667000</v>
      </c>
      <c r="D6" s="163" t="n">
        <v>2667000</v>
      </c>
      <c r="E6" s="163" t="n">
        <f aca="false">D6-C6</f>
        <v>0</v>
      </c>
    </row>
    <row r="7" customFormat="false" ht="15.75" hidden="false" customHeight="true" outlineLevel="0" collapsed="false">
      <c r="A7" s="164" t="s">
        <v>218</v>
      </c>
      <c r="B7" s="164"/>
      <c r="C7" s="164"/>
      <c r="D7" s="164"/>
      <c r="E7" s="164"/>
    </row>
    <row r="8" customFormat="false" ht="15.75" hidden="false" customHeight="false" outlineLevel="0" collapsed="false">
      <c r="A8" s="166" t="s">
        <v>219</v>
      </c>
      <c r="B8" s="163" t="n">
        <v>200000</v>
      </c>
      <c r="C8" s="163" t="n">
        <v>200000</v>
      </c>
      <c r="D8" s="163" t="n">
        <f aca="false">200000-200000</f>
        <v>0</v>
      </c>
      <c r="E8" s="163" t="n">
        <f aca="false">D8-C8</f>
        <v>-200000</v>
      </c>
    </row>
    <row r="9" customFormat="false" ht="17.25" hidden="false" customHeight="true" outlineLevel="0" collapsed="false">
      <c r="A9" s="166" t="s">
        <v>220</v>
      </c>
      <c r="B9" s="163" t="n">
        <v>1300000</v>
      </c>
      <c r="C9" s="163" t="n">
        <v>1300000</v>
      </c>
      <c r="D9" s="163" t="n">
        <f aca="false">1300000+200000</f>
        <v>1500000</v>
      </c>
      <c r="E9" s="163" t="n">
        <f aca="false">D9-C9</f>
        <v>200000</v>
      </c>
    </row>
    <row r="10" customFormat="false" ht="15.75" hidden="false" customHeight="false" outlineLevel="0" collapsed="false">
      <c r="A10" s="166" t="s">
        <v>221</v>
      </c>
      <c r="B10" s="163" t="n">
        <v>200000</v>
      </c>
      <c r="C10" s="163" t="n">
        <v>200000</v>
      </c>
      <c r="D10" s="163" t="n">
        <v>200000</v>
      </c>
      <c r="E10" s="163" t="n">
        <f aca="false">D10-C10</f>
        <v>0</v>
      </c>
    </row>
    <row r="11" customFormat="false" ht="15.75" hidden="false" customHeight="false" outlineLevel="0" collapsed="false">
      <c r="A11" s="166" t="s">
        <v>222</v>
      </c>
      <c r="B11" s="163" t="n">
        <v>300000</v>
      </c>
      <c r="C11" s="163" t="n">
        <v>300000</v>
      </c>
      <c r="D11" s="163" t="n">
        <v>300000</v>
      </c>
      <c r="E11" s="163" t="n">
        <f aca="false">D11-C11</f>
        <v>0</v>
      </c>
    </row>
    <row r="12" customFormat="false" ht="15.75" hidden="false" customHeight="false" outlineLevel="0" collapsed="false">
      <c r="A12" s="166" t="s">
        <v>223</v>
      </c>
      <c r="B12" s="163"/>
      <c r="C12" s="163"/>
      <c r="D12" s="163" t="n">
        <v>700000</v>
      </c>
      <c r="E12" s="163" t="n">
        <f aca="false">D12-C12</f>
        <v>700000</v>
      </c>
    </row>
    <row r="13" customFormat="false" ht="15.75" hidden="false" customHeight="false" outlineLevel="0" collapsed="false">
      <c r="A13" s="166" t="s">
        <v>224</v>
      </c>
      <c r="B13" s="163" t="n">
        <v>400000</v>
      </c>
      <c r="C13" s="163" t="n">
        <v>400000</v>
      </c>
      <c r="D13" s="163" t="n">
        <v>400000</v>
      </c>
      <c r="E13" s="163" t="n">
        <f aca="false">D13-C13</f>
        <v>0</v>
      </c>
    </row>
    <row r="14" customFormat="false" ht="15.75" hidden="false" customHeight="false" outlineLevel="0" collapsed="false">
      <c r="A14" s="162" t="s">
        <v>225</v>
      </c>
      <c r="B14" s="167" t="n">
        <f aca="false">SUM(B7:B13)</f>
        <v>2400000</v>
      </c>
      <c r="C14" s="167" t="n">
        <f aca="false">SUM(C6:C13)</f>
        <v>5067000</v>
      </c>
      <c r="D14" s="167" t="n">
        <f aca="false">SUM(D6:D13)</f>
        <v>5767000</v>
      </c>
      <c r="E14" s="167" t="n">
        <f aca="false">SUM(E6:E13)</f>
        <v>700000</v>
      </c>
    </row>
    <row r="15" customFormat="false" ht="15.75" hidden="false" customHeight="false" outlineLevel="0" collapsed="false">
      <c r="A15" s="162"/>
      <c r="B15" s="163"/>
      <c r="C15" s="163"/>
      <c r="D15" s="163"/>
      <c r="E15" s="163"/>
    </row>
    <row r="16" customFormat="false" ht="15.75" hidden="false" customHeight="false" outlineLevel="0" collapsed="false">
      <c r="A16" s="162" t="s">
        <v>226</v>
      </c>
      <c r="B16" s="163"/>
      <c r="C16" s="163"/>
      <c r="D16" s="163"/>
      <c r="E16" s="163"/>
    </row>
    <row r="17" customFormat="false" ht="31.5" hidden="false" customHeight="false" outlineLevel="0" collapsed="false">
      <c r="A17" s="165" t="s">
        <v>227</v>
      </c>
      <c r="B17" s="168" t="n">
        <v>500000</v>
      </c>
      <c r="C17" s="168" t="n">
        <v>500000</v>
      </c>
      <c r="D17" s="168" t="n">
        <v>500000</v>
      </c>
      <c r="E17" s="168" t="n">
        <f aca="false">D17-C17</f>
        <v>0</v>
      </c>
    </row>
    <row r="18" customFormat="false" ht="31.5" hidden="false" customHeight="false" outlineLevel="0" collapsed="false">
      <c r="A18" s="165" t="s">
        <v>228</v>
      </c>
      <c r="B18" s="168" t="n">
        <v>0</v>
      </c>
      <c r="C18" s="168" t="n">
        <v>360000</v>
      </c>
      <c r="D18" s="168" t="n">
        <v>360000</v>
      </c>
      <c r="E18" s="168" t="n">
        <f aca="false">D18-C18</f>
        <v>0</v>
      </c>
    </row>
    <row r="19" customFormat="false" ht="31.5" hidden="false" customHeight="false" outlineLevel="0" collapsed="false">
      <c r="A19" s="165" t="s">
        <v>229</v>
      </c>
      <c r="B19" s="168" t="n">
        <v>12738922</v>
      </c>
      <c r="C19" s="168" t="n">
        <v>12738922</v>
      </c>
      <c r="D19" s="168" t="n">
        <v>12738922</v>
      </c>
      <c r="E19" s="168" t="n">
        <f aca="false">D19-C19</f>
        <v>0</v>
      </c>
    </row>
    <row r="20" customFormat="false" ht="15.75" hidden="false" customHeight="false" outlineLevel="0" collapsed="false">
      <c r="A20" s="165" t="s">
        <v>230</v>
      </c>
      <c r="B20" s="168" t="n">
        <v>2248045</v>
      </c>
      <c r="C20" s="168" t="n">
        <v>2248045</v>
      </c>
      <c r="D20" s="168" t="n">
        <v>2248045</v>
      </c>
      <c r="E20" s="168" t="n">
        <f aca="false">D20-C20</f>
        <v>0</v>
      </c>
    </row>
    <row r="21" s="169" customFormat="true" ht="31.5" hidden="false" customHeight="false" outlineLevel="0" collapsed="false">
      <c r="A21" s="165" t="s">
        <v>231</v>
      </c>
      <c r="B21" s="168" t="n">
        <v>6302741</v>
      </c>
      <c r="C21" s="168" t="n">
        <v>6302741</v>
      </c>
      <c r="D21" s="168" t="n">
        <v>6302741</v>
      </c>
      <c r="E21" s="168" t="n">
        <f aca="false">D21-C21</f>
        <v>0</v>
      </c>
      <c r="H21" s="170"/>
    </row>
    <row r="22" s="169" customFormat="true" ht="31.5" hidden="false" customHeight="false" outlineLevel="0" collapsed="false">
      <c r="A22" s="165" t="s">
        <v>232</v>
      </c>
      <c r="B22" s="168" t="n">
        <v>0</v>
      </c>
      <c r="C22" s="168" t="n">
        <v>135200</v>
      </c>
      <c r="D22" s="168" t="n">
        <v>135200</v>
      </c>
      <c r="E22" s="168" t="n">
        <f aca="false">D22-C22</f>
        <v>0</v>
      </c>
      <c r="H22" s="170"/>
    </row>
    <row r="23" s="169" customFormat="true" ht="15.75" hidden="false" customHeight="false" outlineLevel="0" collapsed="false">
      <c r="A23" s="165" t="s">
        <v>233</v>
      </c>
      <c r="B23" s="168" t="n">
        <v>0</v>
      </c>
      <c r="C23" s="168" t="n">
        <v>78900</v>
      </c>
      <c r="D23" s="168" t="n">
        <v>78900</v>
      </c>
      <c r="E23" s="168" t="n">
        <f aca="false">D23-C23</f>
        <v>0</v>
      </c>
      <c r="H23" s="170"/>
    </row>
    <row r="24" s="169" customFormat="true" ht="31.5" hidden="false" customHeight="false" outlineLevel="0" collapsed="false">
      <c r="A24" s="165" t="s">
        <v>234</v>
      </c>
      <c r="B24" s="168" t="n">
        <v>0</v>
      </c>
      <c r="C24" s="168" t="n">
        <v>0</v>
      </c>
      <c r="D24" s="168" t="n">
        <v>2700000</v>
      </c>
      <c r="E24" s="168" t="n">
        <f aca="false">D24-C24</f>
        <v>2700000</v>
      </c>
      <c r="H24" s="170"/>
    </row>
    <row r="25" s="169" customFormat="true" ht="31.5" hidden="false" customHeight="false" outlineLevel="0" collapsed="false">
      <c r="A25" s="165" t="s">
        <v>235</v>
      </c>
      <c r="B25" s="168" t="n">
        <v>0</v>
      </c>
      <c r="C25" s="168" t="n">
        <v>170000</v>
      </c>
      <c r="D25" s="168" t="n">
        <v>170000</v>
      </c>
      <c r="E25" s="168" t="n">
        <f aca="false">D25-C25</f>
        <v>0</v>
      </c>
      <c r="H25" s="170"/>
    </row>
    <row r="26" s="169" customFormat="true" ht="15.75" hidden="false" customHeight="false" outlineLevel="0" collapsed="false">
      <c r="A26" s="162" t="s">
        <v>236</v>
      </c>
      <c r="B26" s="171" t="n">
        <f aca="false">SUM(B17:B25)</f>
        <v>21789708</v>
      </c>
      <c r="C26" s="171" t="n">
        <f aca="false">SUM(C17:C25)</f>
        <v>22533808</v>
      </c>
      <c r="D26" s="171" t="n">
        <f aca="false">SUM(D17:D25)</f>
        <v>25233808</v>
      </c>
      <c r="E26" s="171" t="n">
        <f aca="false">D26-C26</f>
        <v>2700000</v>
      </c>
    </row>
    <row r="27" s="169" customFormat="true" ht="15.75" hidden="false" customHeight="false" outlineLevel="0" collapsed="false">
      <c r="A27" s="172"/>
      <c r="B27" s="172"/>
      <c r="C27" s="172"/>
      <c r="D27" s="172"/>
      <c r="E27" s="172"/>
    </row>
    <row r="28" customFormat="false" ht="15.75" hidden="false" customHeight="false" outlineLevel="0" collapsed="false">
      <c r="A28" s="162" t="s">
        <v>237</v>
      </c>
      <c r="B28" s="173" t="n">
        <f aca="false">B29</f>
        <v>75000</v>
      </c>
      <c r="C28" s="173" t="n">
        <f aca="false">C29</f>
        <v>75000</v>
      </c>
      <c r="D28" s="173" t="n">
        <f aca="false">D29</f>
        <v>75000</v>
      </c>
      <c r="E28" s="173" t="n">
        <f aca="false">E29</f>
        <v>0</v>
      </c>
    </row>
    <row r="29" customFormat="false" ht="31.5" hidden="false" customHeight="false" outlineLevel="0" collapsed="false">
      <c r="A29" s="165" t="s">
        <v>238</v>
      </c>
      <c r="B29" s="174" t="n">
        <v>75000</v>
      </c>
      <c r="C29" s="174" t="n">
        <v>75000</v>
      </c>
      <c r="D29" s="174" t="n">
        <v>75000</v>
      </c>
      <c r="E29" s="174" t="n">
        <f aca="false">C29-B29</f>
        <v>0</v>
      </c>
    </row>
    <row r="30" customFormat="false" ht="15.75" hidden="false" customHeight="false" outlineLevel="0" collapsed="false">
      <c r="A30" s="162"/>
      <c r="B30" s="174"/>
      <c r="C30" s="174"/>
      <c r="D30" s="174"/>
      <c r="E30" s="174"/>
    </row>
    <row r="31" customFormat="false" ht="15.75" hidden="false" customHeight="false" outlineLevel="0" collapsed="false">
      <c r="A31" s="167" t="s">
        <v>239</v>
      </c>
      <c r="B31" s="167" t="n">
        <f aca="false">B28+B26+B14</f>
        <v>24264708</v>
      </c>
      <c r="C31" s="167" t="n">
        <f aca="false">C28+C26+C14</f>
        <v>27675808</v>
      </c>
      <c r="D31" s="167" t="n">
        <f aca="false">D28+D26+D14</f>
        <v>31075808</v>
      </c>
      <c r="E31" s="167" t="n">
        <f aca="false">E28+E26+E14</f>
        <v>3400000</v>
      </c>
    </row>
    <row r="32" customFormat="false" ht="15.75" hidden="false" customHeight="false" outlineLevel="0" collapsed="false">
      <c r="A32" s="175"/>
      <c r="B32" s="175"/>
      <c r="C32" s="175"/>
      <c r="D32" s="175"/>
      <c r="E32" s="175"/>
    </row>
    <row r="33" customFormat="false" ht="15.75" hidden="false" customHeight="false" outlineLevel="0" collapsed="false">
      <c r="A33" s="176" t="s">
        <v>240</v>
      </c>
      <c r="B33" s="176"/>
      <c r="C33" s="176"/>
      <c r="D33" s="176"/>
      <c r="E33" s="176"/>
    </row>
    <row r="34" customFormat="false" ht="15.75" hidden="false" customHeight="false" outlineLevel="0" collapsed="false">
      <c r="A34" s="177" t="s">
        <v>241</v>
      </c>
      <c r="B34" s="174"/>
      <c r="C34" s="174"/>
      <c r="D34" s="174"/>
      <c r="E34" s="174"/>
    </row>
    <row r="35" s="169" customFormat="true" ht="15.75" hidden="false" customHeight="false" outlineLevel="0" collapsed="false">
      <c r="A35" s="177" t="s">
        <v>242</v>
      </c>
      <c r="B35" s="174"/>
      <c r="C35" s="174"/>
      <c r="D35" s="174"/>
      <c r="E35" s="174"/>
    </row>
    <row r="36" customFormat="false" ht="31.5" hidden="false" customHeight="false" outlineLevel="0" collapsed="false">
      <c r="A36" s="177" t="s">
        <v>31</v>
      </c>
      <c r="B36" s="174" t="n">
        <v>1691641</v>
      </c>
      <c r="C36" s="174" t="n">
        <v>1691641</v>
      </c>
      <c r="D36" s="174" t="n">
        <v>1691641</v>
      </c>
      <c r="E36" s="174" t="n">
        <f aca="false">D36-C36</f>
        <v>0</v>
      </c>
    </row>
    <row r="37" customFormat="false" ht="31.5" hidden="false" customHeight="false" outlineLevel="0" collapsed="false">
      <c r="A37" s="176" t="s">
        <v>243</v>
      </c>
      <c r="B37" s="176" t="n">
        <f aca="false">SUM(B34:B36)</f>
        <v>1691641</v>
      </c>
      <c r="C37" s="176" t="n">
        <f aca="false">SUM(C34:C36)</f>
        <v>1691641</v>
      </c>
      <c r="D37" s="176" t="n">
        <f aca="false">SUM(D34:D36)</f>
        <v>1691641</v>
      </c>
      <c r="E37" s="176" t="n">
        <f aca="false">SUM(E34:E36)</f>
        <v>0</v>
      </c>
    </row>
    <row r="38" customFormat="false" ht="15.75" hidden="false" customHeight="false" outlineLevel="0" collapsed="false">
      <c r="A38" s="178"/>
      <c r="B38" s="174"/>
      <c r="C38" s="174"/>
      <c r="D38" s="174"/>
      <c r="E38" s="174"/>
    </row>
    <row r="39" customFormat="false" ht="15.75" hidden="false" customHeight="false" outlineLevel="0" collapsed="false">
      <c r="A39" s="162"/>
      <c r="B39" s="167"/>
      <c r="C39" s="167"/>
      <c r="D39" s="167"/>
      <c r="E39" s="167"/>
    </row>
    <row r="40" customFormat="false" ht="15.75" hidden="false" customHeight="false" outlineLevel="0" collapsed="false">
      <c r="A40" s="162" t="s">
        <v>244</v>
      </c>
      <c r="B40" s="162" t="n">
        <f aca="false">B37+B31</f>
        <v>25956349</v>
      </c>
      <c r="C40" s="162" t="n">
        <f aca="false">C37+C31</f>
        <v>29367449</v>
      </c>
      <c r="D40" s="162" t="n">
        <f aca="false">D37+D31</f>
        <v>32767449</v>
      </c>
      <c r="E40" s="162" t="n">
        <f aca="false">E37+E31</f>
        <v>3400000</v>
      </c>
    </row>
    <row r="56" customFormat="false" ht="14.25" hidden="false" customHeight="true" outlineLevel="0" collapsed="false"/>
    <row r="57" customFormat="false" ht="14.25" hidden="false" customHeight="true" outlineLevel="0" collapsed="false"/>
    <row r="58" customFormat="false" ht="30" hidden="false" customHeight="true" outlineLevel="0" collapsed="false"/>
    <row r="59" customFormat="false" ht="16.5" hidden="false" customHeight="true" outlineLevel="0" collapsed="false"/>
    <row r="65" customFormat="false" ht="12" hidden="false" customHeight="true" outlineLevel="0" collapsed="false"/>
    <row r="80" customFormat="false" ht="14.25" hidden="false" customHeight="true" outlineLevel="0" collapsed="false"/>
    <row r="112" customFormat="false" ht="17.25" hidden="false" customHeight="true" outlineLevel="0" collapsed="false"/>
    <row r="121" customFormat="false" ht="31.5" hidden="false" customHeight="true" outlineLevel="0" collapsed="false"/>
    <row r="131" customFormat="false" ht="14.25" hidden="false" customHeight="true" outlineLevel="0" collapsed="false"/>
    <row r="143" customFormat="false" ht="14.25" hidden="false" customHeight="true" outlineLevel="0" collapsed="false"/>
    <row r="152" customFormat="false" ht="14.25" hidden="false" customHeight="true" outlineLevel="0" collapsed="false"/>
  </sheetData>
  <mergeCells count="3">
    <mergeCell ref="A1:E1"/>
    <mergeCell ref="A5:E5"/>
    <mergeCell ref="A7:E7"/>
  </mergeCells>
  <printOptions headings="false" gridLines="false" gridLinesSet="true" horizontalCentered="tru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5. melléklet
Az önkormányzat 2018. évi költségvetéséről szóló 8/2018. (IX. 25.) önkormányzati rendelethez</oddHeader>
    <oddFooter/>
  </headerFooter>
  <rowBreaks count="2" manualBreakCount="2">
    <brk id="60" man="true" max="16383" min="0"/>
    <brk id="118" man="true" max="16383" min="0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2:L6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9" workbookViewId="0">
      <selection pane="topLeft" activeCell="A4" activeCellId="0" sqref="A4"/>
    </sheetView>
  </sheetViews>
  <sheetFormatPr defaultRowHeight="15.75" zeroHeight="false" outlineLevelRow="0" outlineLevelCol="0"/>
  <cols>
    <col collapsed="false" customWidth="true" hidden="false" outlineLevel="0" max="1" min="1" style="179" width="45.71"/>
    <col collapsed="false" customWidth="true" hidden="false" outlineLevel="0" max="2" min="2" style="118" width="17.29"/>
    <col collapsed="false" customWidth="true" hidden="false" outlineLevel="0" max="3" min="3" style="118" width="18"/>
    <col collapsed="false" customWidth="true" hidden="false" outlineLevel="0" max="4" min="4" style="118" width="16.71"/>
    <col collapsed="false" customWidth="true" hidden="false" outlineLevel="0" max="5" min="5" style="118" width="17.58"/>
    <col collapsed="false" customWidth="true" hidden="false" outlineLevel="0" max="6" min="6" style="179" width="45.86"/>
    <col collapsed="false" customWidth="true" hidden="false" outlineLevel="0" max="7" min="7" style="118" width="17"/>
    <col collapsed="false" customWidth="true" hidden="false" outlineLevel="0" max="9" min="8" style="118" width="15.42"/>
    <col collapsed="false" customWidth="true" hidden="false" outlineLevel="0" max="10" min="10" style="118" width="18.58"/>
    <col collapsed="false" customWidth="true" hidden="false" outlineLevel="0" max="11" min="11" style="118" width="9.14"/>
    <col collapsed="false" customWidth="true" hidden="false" outlineLevel="0" max="12" min="12" style="118" width="10.58"/>
    <col collapsed="false" customWidth="true" hidden="false" outlineLevel="0" max="13" min="13" style="118" width="9.14"/>
    <col collapsed="false" customWidth="true" hidden="false" outlineLevel="0" max="14" min="14" style="118" width="12.29"/>
    <col collapsed="false" customWidth="true" hidden="false" outlineLevel="0" max="1025" min="15" style="118" width="9.14"/>
  </cols>
  <sheetData>
    <row r="2" customFormat="false" ht="15.75" hidden="false" customHeight="false" outlineLevel="0" collapsed="false">
      <c r="F2" s="180"/>
      <c r="G2" s="181"/>
      <c r="H2" s="181"/>
      <c r="I2" s="181"/>
      <c r="J2" s="181"/>
    </row>
    <row r="4" customFormat="false" ht="15.75" hidden="false" customHeight="true" outlineLevel="0" collapsed="false">
      <c r="A4" s="182" t="s">
        <v>245</v>
      </c>
      <c r="B4" s="182"/>
      <c r="C4" s="182"/>
      <c r="D4" s="182"/>
      <c r="E4" s="182"/>
      <c r="F4" s="182"/>
      <c r="G4" s="182"/>
      <c r="H4" s="182"/>
      <c r="I4" s="182"/>
      <c r="J4" s="182"/>
    </row>
    <row r="5" customFormat="false" ht="16.5" hidden="false" customHeight="false" outlineLevel="0" collapsed="false"/>
    <row r="6" s="179" customFormat="true" ht="32.25" hidden="false" customHeight="false" outlineLevel="0" collapsed="false">
      <c r="A6" s="183" t="s">
        <v>246</v>
      </c>
      <c r="B6" s="184" t="s">
        <v>2</v>
      </c>
      <c r="C6" s="184" t="s">
        <v>3</v>
      </c>
      <c r="D6" s="184" t="s">
        <v>4</v>
      </c>
      <c r="E6" s="184" t="s">
        <v>5</v>
      </c>
      <c r="F6" s="185" t="s">
        <v>247</v>
      </c>
      <c r="G6" s="184" t="s">
        <v>2</v>
      </c>
      <c r="H6" s="186" t="s">
        <v>3</v>
      </c>
      <c r="I6" s="186" t="s">
        <v>4</v>
      </c>
      <c r="J6" s="187" t="s">
        <v>5</v>
      </c>
    </row>
    <row r="7" customFormat="false" ht="31.5" hidden="false" customHeight="false" outlineLevel="0" collapsed="false">
      <c r="A7" s="188" t="s">
        <v>248</v>
      </c>
      <c r="B7" s="189" t="n">
        <f aca="false">'1.sz.tábla'!B7</f>
        <v>33655434</v>
      </c>
      <c r="C7" s="189" t="n">
        <f aca="false">'1.sz.tábla'!C7</f>
        <v>34003915</v>
      </c>
      <c r="D7" s="189" t="n">
        <f aca="false">'1.sz.tábla'!D7</f>
        <v>41947155</v>
      </c>
      <c r="E7" s="189" t="n">
        <f aca="false">'1.sz.tábla'!E7</f>
        <v>7943240</v>
      </c>
      <c r="F7" s="190" t="s">
        <v>249</v>
      </c>
      <c r="G7" s="189" t="n">
        <f aca="false">'3.tábla'!B7</f>
        <v>17970857</v>
      </c>
      <c r="H7" s="189" t="n">
        <f aca="false">'3.tábla'!C7</f>
        <v>19118089</v>
      </c>
      <c r="I7" s="189" t="n">
        <f aca="false">'3.tábla'!D7</f>
        <v>19418089</v>
      </c>
      <c r="J7" s="189" t="n">
        <f aca="false">'3.tábla'!E7</f>
        <v>300000</v>
      </c>
    </row>
    <row r="8" customFormat="false" ht="15.75" hidden="false" customHeight="false" outlineLevel="0" collapsed="false">
      <c r="A8" s="39" t="s">
        <v>250</v>
      </c>
      <c r="B8" s="122" t="n">
        <f aca="false">'1.sz.tábla'!B9</f>
        <v>20250000</v>
      </c>
      <c r="C8" s="122" t="n">
        <f aca="false">'1.sz.tábla'!C9</f>
        <v>20250000</v>
      </c>
      <c r="D8" s="122" t="n">
        <f aca="false">'1.sz.tábla'!D9</f>
        <v>20250000</v>
      </c>
      <c r="E8" s="122" t="n">
        <f aca="false">'1.sz.tábla'!E9</f>
        <v>0</v>
      </c>
      <c r="F8" s="191" t="s">
        <v>251</v>
      </c>
      <c r="G8" s="192" t="n">
        <f aca="false">'3.tábla'!B8</f>
        <v>3557552</v>
      </c>
      <c r="H8" s="192" t="n">
        <f aca="false">'3.tábla'!C8</f>
        <v>3713552</v>
      </c>
      <c r="I8" s="192" t="n">
        <f aca="false">'3.tábla'!D8</f>
        <v>3772052</v>
      </c>
      <c r="J8" s="192" t="n">
        <f aca="false">'3.tábla'!E8</f>
        <v>58500</v>
      </c>
    </row>
    <row r="9" customFormat="false" ht="15.75" hidden="false" customHeight="false" outlineLevel="0" collapsed="false">
      <c r="A9" s="191" t="s">
        <v>252</v>
      </c>
      <c r="B9" s="122" t="n">
        <f aca="false">'1.sz.tábla'!B10</f>
        <v>7100000</v>
      </c>
      <c r="C9" s="122" t="n">
        <f aca="false">'1.sz.tábla'!C10</f>
        <v>7862520</v>
      </c>
      <c r="D9" s="122" t="n">
        <f aca="false">'1.sz.tábla'!D10</f>
        <v>7862520</v>
      </c>
      <c r="E9" s="122" t="n">
        <f aca="false">'1.sz.tábla'!E10</f>
        <v>0</v>
      </c>
      <c r="F9" s="191" t="s">
        <v>253</v>
      </c>
      <c r="G9" s="122" t="n">
        <f aca="false">'3.tábla'!B9</f>
        <v>30091000</v>
      </c>
      <c r="H9" s="122" t="n">
        <f aca="false">'3.tábla'!C9</f>
        <v>30311320</v>
      </c>
      <c r="I9" s="122" t="n">
        <f aca="false">'3.tábla'!D9</f>
        <v>34333000</v>
      </c>
      <c r="J9" s="122" t="n">
        <f aca="false">'3.tábla'!E9</f>
        <v>4021680</v>
      </c>
      <c r="L9" s="193"/>
    </row>
    <row r="10" customFormat="false" ht="31.5" hidden="false" customHeight="false" outlineLevel="0" collapsed="false">
      <c r="A10" s="39" t="s">
        <v>254</v>
      </c>
      <c r="B10" s="122" t="n">
        <f aca="false">'1.sz.tábla'!B12</f>
        <v>0</v>
      </c>
      <c r="C10" s="122" t="n">
        <f aca="false">'1.sz.tábla'!C12</f>
        <v>0</v>
      </c>
      <c r="D10" s="122" t="n">
        <f aca="false">'1.sz.tábla'!D12</f>
        <v>0</v>
      </c>
      <c r="E10" s="122" t="n">
        <f aca="false">'1.sz.tábla'!E12</f>
        <v>0</v>
      </c>
      <c r="F10" s="191" t="s">
        <v>255</v>
      </c>
      <c r="G10" s="122" t="n">
        <f aca="false">'3.tábla'!B48</f>
        <v>3704000</v>
      </c>
      <c r="H10" s="122" t="n">
        <f aca="false">'3.tábla'!C48</f>
        <v>3704000</v>
      </c>
      <c r="I10" s="122" t="n">
        <f aca="false">'3.tábla'!D48</f>
        <v>3704000</v>
      </c>
      <c r="J10" s="122" t="n">
        <f aca="false">'3.tábla'!E48</f>
        <v>0</v>
      </c>
    </row>
    <row r="11" customFormat="false" ht="15.75" hidden="false" customHeight="false" outlineLevel="0" collapsed="false">
      <c r="A11" s="191"/>
      <c r="B11" s="194"/>
      <c r="C11" s="194"/>
      <c r="D11" s="194"/>
      <c r="E11" s="194"/>
      <c r="F11" s="191" t="s">
        <v>256</v>
      </c>
      <c r="G11" s="122" t="n">
        <f aca="false">'3.tábla'!B35</f>
        <v>14910585</v>
      </c>
      <c r="H11" s="122" t="n">
        <f aca="false">'3.tábla'!C35</f>
        <v>14910585</v>
      </c>
      <c r="I11" s="122" t="n">
        <f aca="false">'3.tábla'!D35</f>
        <v>12547376</v>
      </c>
      <c r="J11" s="122" t="n">
        <f aca="false">'3.tábla'!E35</f>
        <v>-2363209</v>
      </c>
    </row>
    <row r="12" customFormat="false" ht="15.75" hidden="false" customHeight="false" outlineLevel="0" collapsed="false">
      <c r="A12" s="191"/>
      <c r="B12" s="194"/>
      <c r="C12" s="194"/>
      <c r="D12" s="194"/>
      <c r="E12" s="194"/>
      <c r="F12" s="191" t="s">
        <v>257</v>
      </c>
      <c r="G12" s="122" t="n">
        <f aca="false">'3.tábla'!B34</f>
        <v>27305</v>
      </c>
      <c r="H12" s="122" t="n">
        <f aca="false">'3.tábla'!C34</f>
        <v>27305</v>
      </c>
      <c r="I12" s="122" t="n">
        <f aca="false">'3.tábla'!D34</f>
        <v>27305</v>
      </c>
      <c r="J12" s="122" t="n">
        <f aca="false">'3.tábla'!E34</f>
        <v>0</v>
      </c>
    </row>
    <row r="13" customFormat="false" ht="31.5" hidden="false" customHeight="false" outlineLevel="0" collapsed="false">
      <c r="A13" s="39"/>
      <c r="B13" s="194"/>
      <c r="C13" s="194"/>
      <c r="D13" s="194"/>
      <c r="E13" s="194"/>
      <c r="F13" s="191" t="s">
        <v>258</v>
      </c>
      <c r="G13" s="122" t="n">
        <f aca="false">'4. sz. tábla'!B5</f>
        <v>14733280</v>
      </c>
      <c r="H13" s="122" t="n">
        <f aca="false">'4. sz. tábla'!C5</f>
        <v>14733280</v>
      </c>
      <c r="I13" s="122" t="n">
        <f aca="false">'4. sz. tábla'!D5</f>
        <v>12370071</v>
      </c>
      <c r="J13" s="122" t="n">
        <f aca="false">'4. sz. tábla'!E5</f>
        <v>-2363209</v>
      </c>
    </row>
    <row r="14" customFormat="false" ht="31.5" hidden="false" customHeight="false" outlineLevel="0" collapsed="false">
      <c r="A14" s="47"/>
      <c r="B14" s="194"/>
      <c r="C14" s="194"/>
      <c r="D14" s="194"/>
      <c r="E14" s="194"/>
      <c r="F14" s="195" t="s">
        <v>259</v>
      </c>
      <c r="G14" s="192" t="n">
        <f aca="false">'4. sz. tábla'!B14</f>
        <v>150000</v>
      </c>
      <c r="H14" s="192" t="n">
        <f aca="false">'4. sz. tábla'!C14</f>
        <v>150000</v>
      </c>
      <c r="I14" s="192" t="n">
        <f aca="false">'4. sz. tábla'!D14</f>
        <v>150000</v>
      </c>
      <c r="J14" s="192" t="n">
        <f aca="false">'4. sz. tábla'!E14</f>
        <v>0</v>
      </c>
    </row>
    <row r="15" customFormat="false" ht="31.5" hidden="false" customHeight="false" outlineLevel="0" collapsed="false">
      <c r="A15" s="39"/>
      <c r="B15" s="194"/>
      <c r="C15" s="194"/>
      <c r="D15" s="194"/>
      <c r="E15" s="194"/>
      <c r="F15" s="191" t="s">
        <v>260</v>
      </c>
      <c r="G15" s="194" t="n">
        <v>0</v>
      </c>
      <c r="H15" s="194" t="n">
        <v>0</v>
      </c>
      <c r="I15" s="194" t="n">
        <v>0</v>
      </c>
      <c r="J15" s="194" t="n">
        <v>0</v>
      </c>
    </row>
    <row r="16" customFormat="false" ht="15.75" hidden="false" customHeight="false" outlineLevel="0" collapsed="false">
      <c r="A16" s="191"/>
      <c r="B16" s="194"/>
      <c r="C16" s="194"/>
      <c r="D16" s="194"/>
      <c r="E16" s="194"/>
      <c r="F16" s="191" t="s">
        <v>261</v>
      </c>
      <c r="G16" s="122" t="n">
        <f aca="false">'1.sz.tábla'!B31</f>
        <v>3900984</v>
      </c>
      <c r="H16" s="122" t="n">
        <f aca="false">'1.sz.tábla'!C31</f>
        <v>4607775</v>
      </c>
      <c r="I16" s="122" t="n">
        <f aca="false">'1.sz.tábla'!D31</f>
        <v>7134044</v>
      </c>
      <c r="J16" s="122" t="n">
        <f aca="false">'1.sz.tábla'!E31</f>
        <v>2526269</v>
      </c>
    </row>
    <row r="17" s="197" customFormat="true" ht="15.75" hidden="false" customHeight="false" outlineLevel="0" collapsed="false">
      <c r="A17" s="196" t="s">
        <v>262</v>
      </c>
      <c r="B17" s="116" t="n">
        <f aca="false">SUM(B7:B16)</f>
        <v>61005434</v>
      </c>
      <c r="C17" s="116" t="n">
        <f aca="false">SUM(C7:C16)</f>
        <v>62116435</v>
      </c>
      <c r="D17" s="116" t="n">
        <f aca="false">SUM(D7:D16)</f>
        <v>70059675</v>
      </c>
      <c r="E17" s="116" t="n">
        <f aca="false">SUM(E7:E16)</f>
        <v>7943240</v>
      </c>
      <c r="F17" s="196" t="s">
        <v>263</v>
      </c>
      <c r="G17" s="116" t="n">
        <f aca="false">G7+G8+G9+G10+G11+G16</f>
        <v>74134978</v>
      </c>
      <c r="H17" s="116" t="n">
        <f aca="false">H7+H8+H9+H10+H11+H16</f>
        <v>76365321</v>
      </c>
      <c r="I17" s="116" t="n">
        <f aca="false">I7+I8+I9+I10+I11+I16</f>
        <v>80908561</v>
      </c>
      <c r="J17" s="116" t="n">
        <f aca="false">J7+J8+J9+J10+J11+J16</f>
        <v>4543240</v>
      </c>
    </row>
    <row r="18" s="197" customFormat="true" ht="15.75" hidden="false" customHeight="false" outlineLevel="0" collapsed="false">
      <c r="A18" s="196" t="s">
        <v>264</v>
      </c>
      <c r="B18" s="116" t="n">
        <f aca="false">B17-G17</f>
        <v>-13129544</v>
      </c>
      <c r="C18" s="116" t="n">
        <f aca="false">C17-J17</f>
        <v>57573195</v>
      </c>
      <c r="D18" s="116" t="n">
        <f aca="false">D17-K17</f>
        <v>70059675</v>
      </c>
      <c r="E18" s="116" t="n">
        <f aca="false">E17-J17</f>
        <v>3400000</v>
      </c>
      <c r="F18" s="196" t="s">
        <v>265</v>
      </c>
      <c r="G18" s="198"/>
      <c r="H18" s="198"/>
      <c r="I18" s="198"/>
      <c r="J18" s="198"/>
    </row>
    <row r="19" s="197" customFormat="true" ht="31.5" hidden="false" customHeight="false" outlineLevel="0" collapsed="false">
      <c r="A19" s="196" t="s">
        <v>266</v>
      </c>
      <c r="B19" s="116" t="n">
        <f aca="false">SUM(B20)</f>
        <v>38541663</v>
      </c>
      <c r="C19" s="116" t="n">
        <f aca="false">SUM(C20)</f>
        <v>42894625</v>
      </c>
      <c r="D19" s="116" t="n">
        <f aca="false">SUM(D20)</f>
        <v>42894625</v>
      </c>
      <c r="E19" s="116" t="n">
        <f aca="false">SUM(E20)</f>
        <v>0</v>
      </c>
      <c r="F19" s="196" t="s">
        <v>267</v>
      </c>
      <c r="G19" s="199" t="n">
        <f aca="false">SUM(G20:G21)</f>
        <v>1691641</v>
      </c>
      <c r="H19" s="199" t="n">
        <f aca="false">SUM(H20:H21)</f>
        <v>1691641</v>
      </c>
      <c r="I19" s="199" t="n">
        <f aca="false">SUM(I20:I21)</f>
        <v>1691641</v>
      </c>
      <c r="J19" s="199" t="n">
        <f aca="false">SUM(J20:J21)</f>
        <v>0</v>
      </c>
    </row>
    <row r="20" customFormat="false" ht="15.75" hidden="false" customHeight="false" outlineLevel="0" collapsed="false">
      <c r="A20" s="191" t="s">
        <v>268</v>
      </c>
      <c r="B20" s="122" t="n">
        <f aca="false">'2.sz.tábla'!B79</f>
        <v>38541663</v>
      </c>
      <c r="C20" s="122" t="n">
        <f aca="false">'2.sz.tábla'!C79</f>
        <v>42894625</v>
      </c>
      <c r="D20" s="122" t="n">
        <f aca="false">'2.sz.tábla'!D79</f>
        <v>42894625</v>
      </c>
      <c r="E20" s="122" t="n">
        <f aca="false">'2.sz.tábla'!E79</f>
        <v>0</v>
      </c>
      <c r="F20" s="191" t="s">
        <v>269</v>
      </c>
      <c r="G20" s="122" t="n">
        <f aca="false">'1.sz.tábla'!B36</f>
        <v>1691641</v>
      </c>
      <c r="H20" s="122" t="n">
        <f aca="false">'1.sz.tábla'!C36</f>
        <v>1691641</v>
      </c>
      <c r="I20" s="122" t="n">
        <f aca="false">'1.sz.tábla'!D36</f>
        <v>1691641</v>
      </c>
      <c r="J20" s="122" t="n">
        <f aca="false">'1.sz.tábla'!E36</f>
        <v>0</v>
      </c>
    </row>
    <row r="21" s="197" customFormat="true" ht="31.5" hidden="false" customHeight="false" outlineLevel="0" collapsed="false">
      <c r="A21" s="196" t="s">
        <v>270</v>
      </c>
      <c r="B21" s="200" t="n">
        <f aca="false">SUM(B22:B25)</f>
        <v>544230</v>
      </c>
      <c r="C21" s="200" t="n">
        <f aca="false">SUM(C22:C25)</f>
        <v>544230</v>
      </c>
      <c r="D21" s="200" t="n">
        <f aca="false">SUM(D22:D25)</f>
        <v>544230</v>
      </c>
      <c r="E21" s="196" t="n">
        <f aca="false">SUM(E22:E25)</f>
        <v>0</v>
      </c>
      <c r="F21" s="191" t="s">
        <v>271</v>
      </c>
      <c r="G21" s="194"/>
      <c r="H21" s="194"/>
      <c r="I21" s="194"/>
      <c r="J21" s="194"/>
    </row>
    <row r="22" customFormat="false" ht="15.75" hidden="false" customHeight="false" outlineLevel="0" collapsed="false">
      <c r="A22" s="191" t="s">
        <v>272</v>
      </c>
      <c r="B22" s="194"/>
      <c r="C22" s="194"/>
      <c r="D22" s="194"/>
      <c r="E22" s="194"/>
      <c r="F22" s="191" t="s">
        <v>273</v>
      </c>
      <c r="G22" s="194"/>
      <c r="H22" s="194"/>
      <c r="I22" s="194"/>
      <c r="J22" s="194"/>
    </row>
    <row r="23" customFormat="false" ht="15.75" hidden="false" customHeight="false" outlineLevel="0" collapsed="false">
      <c r="A23" s="191" t="s">
        <v>274</v>
      </c>
      <c r="B23" s="194"/>
      <c r="C23" s="194"/>
      <c r="D23" s="194"/>
      <c r="E23" s="194"/>
      <c r="F23" s="195"/>
      <c r="G23" s="194"/>
      <c r="H23" s="194"/>
      <c r="I23" s="194"/>
      <c r="J23" s="194"/>
    </row>
    <row r="24" customFormat="false" ht="15.75" hidden="false" customHeight="false" outlineLevel="0" collapsed="false">
      <c r="A24" s="191" t="s">
        <v>275</v>
      </c>
      <c r="B24" s="122" t="n">
        <f aca="false">'2.sz.tábla'!B93</f>
        <v>544230</v>
      </c>
      <c r="C24" s="122" t="n">
        <f aca="false">'2.sz.tábla'!C93</f>
        <v>544230</v>
      </c>
      <c r="D24" s="122" t="n">
        <f aca="false">'2.sz.tábla'!D93</f>
        <v>544230</v>
      </c>
      <c r="E24" s="122" t="n">
        <f aca="false">'2.sz.tábla'!E93</f>
        <v>0</v>
      </c>
      <c r="F24" s="195"/>
      <c r="G24" s="194"/>
      <c r="H24" s="194"/>
      <c r="I24" s="194"/>
      <c r="J24" s="194"/>
    </row>
    <row r="25" customFormat="false" ht="15.75" hidden="false" customHeight="false" outlineLevel="0" collapsed="false">
      <c r="A25" s="191" t="s">
        <v>276</v>
      </c>
      <c r="B25" s="122" t="n">
        <f aca="false">'2.sz.tábla'!B92</f>
        <v>0</v>
      </c>
      <c r="C25" s="122" t="n">
        <f aca="false">'2.sz.tábla'!C92</f>
        <v>0</v>
      </c>
      <c r="D25" s="122" t="n">
        <f aca="false">'2.sz.tábla'!D92</f>
        <v>0</v>
      </c>
      <c r="E25" s="122" t="n">
        <f aca="false">'2.sz.tábla'!E92</f>
        <v>0</v>
      </c>
      <c r="F25" s="195"/>
      <c r="G25" s="194"/>
      <c r="H25" s="194"/>
      <c r="I25" s="194"/>
      <c r="J25" s="194"/>
    </row>
    <row r="26" customFormat="false" ht="16.5" hidden="false" customHeight="false" outlineLevel="0" collapsed="false">
      <c r="A26" s="201" t="s">
        <v>277</v>
      </c>
      <c r="B26" s="202" t="n">
        <f aca="false">B17+B19+B21</f>
        <v>100091327</v>
      </c>
      <c r="C26" s="202" t="n">
        <f aca="false">C17+C19+C21</f>
        <v>105555290</v>
      </c>
      <c r="D26" s="202" t="n">
        <f aca="false">D17+D19+D21</f>
        <v>113498530</v>
      </c>
      <c r="E26" s="202" t="n">
        <f aca="false">E17+E19+E21</f>
        <v>7943240</v>
      </c>
      <c r="F26" s="201" t="s">
        <v>278</v>
      </c>
      <c r="G26" s="202" t="n">
        <f aca="false">G19+G17</f>
        <v>75826619</v>
      </c>
      <c r="H26" s="202" t="n">
        <f aca="false">H19+H17</f>
        <v>78056962</v>
      </c>
      <c r="I26" s="202" t="n">
        <f aca="false">I19+I17</f>
        <v>82600202</v>
      </c>
      <c r="J26" s="202" t="n">
        <f aca="false">J19+J17</f>
        <v>4543240</v>
      </c>
    </row>
    <row r="28" customFormat="false" ht="15.75" hidden="false" customHeight="true" outlineLevel="0" collapsed="false">
      <c r="A28" s="203" t="s">
        <v>279</v>
      </c>
      <c r="B28" s="203"/>
      <c r="C28" s="203"/>
      <c r="D28" s="203"/>
      <c r="E28" s="203"/>
      <c r="F28" s="203"/>
      <c r="G28" s="203"/>
      <c r="H28" s="203"/>
      <c r="I28" s="203"/>
      <c r="J28" s="203"/>
    </row>
    <row r="30" s="179" customFormat="true" ht="31.5" hidden="false" customHeight="false" outlineLevel="0" collapsed="false">
      <c r="A30" s="196" t="s">
        <v>280</v>
      </c>
      <c r="B30" s="6" t="str">
        <f aca="false">B6</f>
        <v>2018. évi eredeti előirányzat</v>
      </c>
      <c r="C30" s="6" t="str">
        <f aca="false">C6</f>
        <v>I. Módosítás</v>
      </c>
      <c r="D30" s="6" t="str">
        <f aca="false">D6</f>
        <v>II. Módosítás</v>
      </c>
      <c r="E30" s="6" t="str">
        <f aca="false">E6</f>
        <v>Eltérés</v>
      </c>
      <c r="F30" s="196" t="s">
        <v>281</v>
      </c>
      <c r="G30" s="6" t="str">
        <f aca="false">G6</f>
        <v>2018. évi eredeti előirányzat</v>
      </c>
      <c r="H30" s="6" t="str">
        <f aca="false">H6</f>
        <v>I. Módosítás</v>
      </c>
      <c r="I30" s="6" t="str">
        <f aca="false">I6</f>
        <v>II. Módosítás</v>
      </c>
      <c r="J30" s="6" t="str">
        <f aca="false">J6</f>
        <v>Eltérés</v>
      </c>
    </row>
    <row r="31" customFormat="false" ht="31.5" hidden="false" customHeight="false" outlineLevel="0" collapsed="false">
      <c r="A31" s="39" t="s">
        <v>282</v>
      </c>
      <c r="B31" s="122" t="n">
        <f aca="false">'1.sz.tábla'!B8</f>
        <v>0</v>
      </c>
      <c r="C31" s="122" t="n">
        <f aca="false">'1.sz.tábla'!C8</f>
        <v>0</v>
      </c>
      <c r="D31" s="122" t="n">
        <f aca="false">'1.sz.tábla'!D8</f>
        <v>0</v>
      </c>
      <c r="E31" s="122" t="n">
        <f aca="false">'1.sz.tábla'!E8</f>
        <v>0</v>
      </c>
      <c r="F31" s="191" t="s">
        <v>283</v>
      </c>
      <c r="G31" s="122" t="n">
        <f aca="false">'1.sz.tábla'!B27</f>
        <v>2400000</v>
      </c>
      <c r="H31" s="122" t="n">
        <f aca="false">'1.sz.tábla'!C27</f>
        <v>5067000</v>
      </c>
      <c r="I31" s="122" t="n">
        <f aca="false">'1.sz.tábla'!D27</f>
        <v>5767000</v>
      </c>
      <c r="J31" s="122" t="n">
        <f aca="false">'1.sz.tábla'!E27</f>
        <v>700000</v>
      </c>
    </row>
    <row r="32" customFormat="false" ht="15.75" hidden="false" customHeight="false" outlineLevel="0" collapsed="false">
      <c r="A32" s="191" t="s">
        <v>284</v>
      </c>
      <c r="B32" s="122" t="n">
        <v>0</v>
      </c>
      <c r="C32" s="122" t="n">
        <f aca="false">'1.sz.tábla'!C11:E11</f>
        <v>177480</v>
      </c>
      <c r="D32" s="122" t="n">
        <f aca="false">'1.sz.tábla'!D11:F11</f>
        <v>177480</v>
      </c>
      <c r="E32" s="122" t="n">
        <f aca="false">'1.sz.tábla'!E11:F11</f>
        <v>0</v>
      </c>
      <c r="F32" s="191" t="s">
        <v>285</v>
      </c>
      <c r="G32" s="122"/>
      <c r="H32" s="122"/>
      <c r="I32" s="122"/>
      <c r="J32" s="122"/>
    </row>
    <row r="33" customFormat="false" ht="15.75" hidden="false" customHeight="false" outlineLevel="0" collapsed="false">
      <c r="A33" s="191" t="s">
        <v>286</v>
      </c>
      <c r="B33" s="122" t="n">
        <f aca="false">'1.sz.tábla'!B13</f>
        <v>0</v>
      </c>
      <c r="C33" s="122" t="n">
        <f aca="false">'1.sz.tábla'!C13</f>
        <v>0</v>
      </c>
      <c r="D33" s="122" t="n">
        <f aca="false">'1.sz.tábla'!D13</f>
        <v>0</v>
      </c>
      <c r="E33" s="122" t="n">
        <v>0</v>
      </c>
      <c r="F33" s="191" t="s">
        <v>287</v>
      </c>
      <c r="G33" s="122" t="n">
        <f aca="false">'1.sz.tábla'!B28</f>
        <v>21789708</v>
      </c>
      <c r="H33" s="122" t="n">
        <f aca="false">'1.sz.tábla'!C28</f>
        <v>22533808</v>
      </c>
      <c r="I33" s="122" t="n">
        <f aca="false">'1.sz.tábla'!D28</f>
        <v>25233808</v>
      </c>
      <c r="J33" s="122" t="n">
        <f aca="false">'1.sz.tábla'!E28</f>
        <v>2700000</v>
      </c>
    </row>
    <row r="34" customFormat="false" ht="15.75" hidden="false" customHeight="false" outlineLevel="0" collapsed="false">
      <c r="A34" s="191"/>
      <c r="B34" s="194"/>
      <c r="C34" s="194"/>
      <c r="D34" s="194"/>
      <c r="E34" s="194"/>
      <c r="F34" s="191" t="s">
        <v>288</v>
      </c>
      <c r="G34" s="122" t="n">
        <f aca="false">SUM(G35:G38)</f>
        <v>75000</v>
      </c>
      <c r="H34" s="122" t="n">
        <f aca="false">SUM(H35:H38)</f>
        <v>75000</v>
      </c>
      <c r="I34" s="122" t="n">
        <f aca="false">SUM(I35:I38)</f>
        <v>75000</v>
      </c>
      <c r="J34" s="122" t="n">
        <f aca="false">SUM(J35:J38)</f>
        <v>0</v>
      </c>
    </row>
    <row r="35" customFormat="false" ht="31.5" hidden="false" customHeight="false" outlineLevel="0" collapsed="false">
      <c r="A35" s="191"/>
      <c r="B35" s="194"/>
      <c r="C35" s="194"/>
      <c r="D35" s="194"/>
      <c r="E35" s="194"/>
      <c r="F35" s="191" t="s">
        <v>289</v>
      </c>
      <c r="G35" s="122"/>
      <c r="H35" s="122"/>
      <c r="I35" s="122"/>
      <c r="J35" s="122"/>
    </row>
    <row r="36" customFormat="false" ht="27" hidden="false" customHeight="true" outlineLevel="0" collapsed="false">
      <c r="A36" s="191"/>
      <c r="B36" s="194"/>
      <c r="C36" s="194"/>
      <c r="D36" s="194"/>
      <c r="E36" s="194"/>
      <c r="F36" s="204" t="s">
        <v>290</v>
      </c>
      <c r="G36" s="122" t="n">
        <f aca="false">'5.sz.tábla '!B28</f>
        <v>75000</v>
      </c>
      <c r="H36" s="122" t="n">
        <f aca="false">'5.sz.tábla '!C28</f>
        <v>75000</v>
      </c>
      <c r="I36" s="122" t="n">
        <f aca="false">'5.sz.tábla '!D28</f>
        <v>75000</v>
      </c>
      <c r="J36" s="122" t="n">
        <f aca="false">'5.sz.tábla '!E28</f>
        <v>0</v>
      </c>
    </row>
    <row r="37" customFormat="false" ht="31.5" hidden="false" customHeight="false" outlineLevel="0" collapsed="false">
      <c r="A37" s="191"/>
      <c r="B37" s="194"/>
      <c r="C37" s="194"/>
      <c r="D37" s="194"/>
      <c r="E37" s="194"/>
      <c r="F37" s="191" t="s">
        <v>291</v>
      </c>
      <c r="G37" s="36"/>
      <c r="H37" s="194"/>
      <c r="I37" s="194"/>
      <c r="J37" s="194"/>
    </row>
    <row r="38" customFormat="false" ht="31.5" hidden="false" customHeight="false" outlineLevel="0" collapsed="false">
      <c r="A38" s="191"/>
      <c r="B38" s="194"/>
      <c r="C38" s="194"/>
      <c r="D38" s="194"/>
      <c r="E38" s="194"/>
      <c r="F38" s="191" t="s">
        <v>292</v>
      </c>
      <c r="G38" s="36"/>
      <c r="H38" s="194"/>
      <c r="I38" s="194"/>
      <c r="J38" s="194"/>
    </row>
    <row r="39" s="197" customFormat="true" ht="15.75" hidden="false" customHeight="false" outlineLevel="0" collapsed="false">
      <c r="A39" s="196" t="s">
        <v>293</v>
      </c>
      <c r="B39" s="198" t="n">
        <f aca="false">SUM(B31:B37)</f>
        <v>0</v>
      </c>
      <c r="C39" s="116" t="n">
        <f aca="false">SUM(C31:C37)</f>
        <v>177480</v>
      </c>
      <c r="D39" s="116" t="n">
        <f aca="false">SUM(D31:D37)</f>
        <v>177480</v>
      </c>
      <c r="E39" s="194" t="n">
        <f aca="false">SUM(E31:E37)</f>
        <v>0</v>
      </c>
      <c r="F39" s="196" t="s">
        <v>294</v>
      </c>
      <c r="G39" s="116" t="n">
        <f aca="false">SUM(G31:G34)</f>
        <v>24264708</v>
      </c>
      <c r="H39" s="116" t="n">
        <f aca="false">SUM(H31:H34)</f>
        <v>27675808</v>
      </c>
      <c r="I39" s="116" t="n">
        <f aca="false">SUM(I31:I34)</f>
        <v>31075808</v>
      </c>
      <c r="J39" s="116" t="n">
        <f aca="false">SUM(J31:J34)</f>
        <v>3400000</v>
      </c>
    </row>
    <row r="40" s="197" customFormat="true" ht="15.75" hidden="false" customHeight="false" outlineLevel="0" collapsed="false">
      <c r="A40" s="196" t="s">
        <v>295</v>
      </c>
      <c r="B40" s="198"/>
      <c r="C40" s="198"/>
      <c r="D40" s="198"/>
      <c r="E40" s="198"/>
      <c r="F40" s="196" t="s">
        <v>296</v>
      </c>
      <c r="G40" s="116" t="n">
        <f aca="false">B39-G39</f>
        <v>-24264708</v>
      </c>
      <c r="H40" s="116" t="n">
        <f aca="false">C39-H39</f>
        <v>-27498328</v>
      </c>
      <c r="I40" s="116" t="n">
        <f aca="false">D39-I39</f>
        <v>-30898328</v>
      </c>
      <c r="J40" s="116" t="n">
        <f aca="false">E39-J39</f>
        <v>-3400000</v>
      </c>
    </row>
    <row r="41" s="197" customFormat="true" ht="31.5" hidden="false" customHeight="false" outlineLevel="0" collapsed="false">
      <c r="A41" s="196" t="s">
        <v>297</v>
      </c>
      <c r="B41" s="198"/>
      <c r="C41" s="198"/>
      <c r="D41" s="198"/>
      <c r="E41" s="198"/>
      <c r="F41" s="196" t="s">
        <v>298</v>
      </c>
      <c r="G41" s="116" t="n">
        <f aca="false">SUM(G42:G43)</f>
        <v>0</v>
      </c>
      <c r="H41" s="198"/>
      <c r="I41" s="198"/>
      <c r="J41" s="198"/>
    </row>
    <row r="42" customFormat="false" ht="15.75" hidden="false" customHeight="false" outlineLevel="0" collapsed="false">
      <c r="A42" s="191" t="s">
        <v>299</v>
      </c>
      <c r="B42" s="194" t="n">
        <v>0</v>
      </c>
      <c r="C42" s="194" t="n">
        <v>0</v>
      </c>
      <c r="D42" s="194" t="n">
        <v>0</v>
      </c>
      <c r="E42" s="194" t="n">
        <v>0</v>
      </c>
      <c r="F42" s="191" t="s">
        <v>300</v>
      </c>
      <c r="G42" s="36"/>
      <c r="H42" s="194"/>
      <c r="I42" s="194"/>
      <c r="J42" s="194"/>
    </row>
    <row r="43" customFormat="false" ht="31.5" hidden="false" customHeight="false" outlineLevel="0" collapsed="false">
      <c r="A43" s="196" t="s">
        <v>301</v>
      </c>
      <c r="B43" s="198" t="n">
        <f aca="false">SUM(B44:B45)</f>
        <v>0</v>
      </c>
      <c r="C43" s="198" t="n">
        <f aca="false">SUM(C44:C45)</f>
        <v>0</v>
      </c>
      <c r="D43" s="198" t="n">
        <f aca="false">SUM(D44:D45)</f>
        <v>0</v>
      </c>
      <c r="E43" s="198" t="n">
        <f aca="false">SUM(E44:E45)</f>
        <v>0</v>
      </c>
      <c r="F43" s="191" t="s">
        <v>302</v>
      </c>
      <c r="G43" s="36"/>
      <c r="H43" s="194"/>
      <c r="I43" s="194"/>
      <c r="J43" s="194"/>
    </row>
    <row r="44" customFormat="false" ht="15.75" hidden="false" customHeight="false" outlineLevel="0" collapsed="false">
      <c r="A44" s="191" t="s">
        <v>303</v>
      </c>
      <c r="B44" s="194"/>
      <c r="C44" s="194"/>
      <c r="D44" s="194"/>
      <c r="E44" s="194"/>
      <c r="F44" s="191" t="s">
        <v>304</v>
      </c>
      <c r="G44" s="36"/>
      <c r="H44" s="194"/>
      <c r="I44" s="194"/>
      <c r="J44" s="194"/>
    </row>
    <row r="45" customFormat="false" ht="15.75" hidden="false" customHeight="false" outlineLevel="0" collapsed="false">
      <c r="A45" s="191" t="s">
        <v>305</v>
      </c>
      <c r="B45" s="194"/>
      <c r="C45" s="194"/>
      <c r="D45" s="194"/>
      <c r="E45" s="194"/>
      <c r="F45" s="191"/>
      <c r="G45" s="36"/>
      <c r="H45" s="194"/>
      <c r="I45" s="194"/>
      <c r="J45" s="194"/>
    </row>
    <row r="46" s="197" customFormat="true" ht="15.75" hidden="false" customHeight="false" outlineLevel="0" collapsed="false">
      <c r="A46" s="196" t="s">
        <v>306</v>
      </c>
      <c r="B46" s="198" t="n">
        <f aca="false">B39+B41+B43</f>
        <v>0</v>
      </c>
      <c r="C46" s="116" t="n">
        <f aca="false">C39+C41+C43</f>
        <v>177480</v>
      </c>
      <c r="D46" s="116" t="n">
        <f aca="false">D39+D41+D43</f>
        <v>177480</v>
      </c>
      <c r="E46" s="116" t="n">
        <f aca="false">E39+E41+E43</f>
        <v>0</v>
      </c>
      <c r="F46" s="196" t="s">
        <v>307</v>
      </c>
      <c r="G46" s="116" t="n">
        <f aca="false">G39+G41</f>
        <v>24264708</v>
      </c>
      <c r="H46" s="116" t="n">
        <f aca="false">H39+H41</f>
        <v>27675808</v>
      </c>
      <c r="I46" s="116" t="n">
        <f aca="false">I39+I41</f>
        <v>31075808</v>
      </c>
      <c r="J46" s="116" t="n">
        <f aca="false">J39+J41</f>
        <v>3400000</v>
      </c>
    </row>
    <row r="47" customFormat="false" ht="15.75" hidden="false" customHeight="false" outlineLevel="0" collapsed="false">
      <c r="A47" s="205"/>
      <c r="B47" s="206"/>
      <c r="C47" s="206"/>
      <c r="D47" s="206"/>
      <c r="E47" s="206"/>
      <c r="F47" s="205"/>
      <c r="G47" s="206"/>
      <c r="H47" s="206"/>
      <c r="I47" s="206"/>
      <c r="J47" s="206"/>
    </row>
    <row r="48" customFormat="false" ht="15.75" hidden="false" customHeight="true" outlineLevel="0" collapsed="false">
      <c r="A48" s="203" t="s">
        <v>308</v>
      </c>
      <c r="B48" s="203"/>
      <c r="C48" s="203"/>
      <c r="D48" s="203"/>
      <c r="E48" s="203"/>
      <c r="F48" s="203"/>
      <c r="G48" s="203"/>
      <c r="H48" s="203"/>
      <c r="I48" s="203"/>
      <c r="J48" s="203"/>
    </row>
    <row r="50" s="179" customFormat="true" ht="31.5" hidden="false" customHeight="false" outlineLevel="0" collapsed="false">
      <c r="A50" s="196" t="s">
        <v>309</v>
      </c>
      <c r="B50" s="6" t="str">
        <f aca="false">B6</f>
        <v>2018. évi eredeti előirányzat</v>
      </c>
      <c r="C50" s="6" t="str">
        <f aca="false">C6</f>
        <v>I. Módosítás</v>
      </c>
      <c r="D50" s="6" t="str">
        <f aca="false">D6</f>
        <v>II. Módosítás</v>
      </c>
      <c r="E50" s="6" t="str">
        <f aca="false">E6</f>
        <v>Eltérés</v>
      </c>
      <c r="F50" s="196" t="s">
        <v>310</v>
      </c>
      <c r="G50" s="6" t="str">
        <f aca="false">G6</f>
        <v>2018. évi eredeti előirányzat</v>
      </c>
      <c r="H50" s="6" t="str">
        <f aca="false">H6</f>
        <v>I. Módosítás</v>
      </c>
      <c r="I50" s="6" t="str">
        <f aca="false">I6</f>
        <v>II. Módosítás</v>
      </c>
      <c r="J50" s="6" t="str">
        <f aca="false">J6</f>
        <v>Eltérés</v>
      </c>
    </row>
    <row r="51" customFormat="false" ht="15.75" hidden="false" customHeight="false" outlineLevel="0" collapsed="false">
      <c r="A51" s="191" t="s">
        <v>311</v>
      </c>
      <c r="B51" s="36" t="n">
        <f aca="false">B17</f>
        <v>61005434</v>
      </c>
      <c r="C51" s="36" t="n">
        <f aca="false">C17</f>
        <v>62116435</v>
      </c>
      <c r="D51" s="36" t="n">
        <f aca="false">D17</f>
        <v>70059675</v>
      </c>
      <c r="E51" s="36" t="n">
        <f aca="false">E17</f>
        <v>7943240</v>
      </c>
      <c r="F51" s="191" t="s">
        <v>312</v>
      </c>
      <c r="G51" s="122" t="n">
        <f aca="false">G17</f>
        <v>74134978</v>
      </c>
      <c r="H51" s="122" t="n">
        <f aca="false">H17</f>
        <v>76365321</v>
      </c>
      <c r="I51" s="122" t="n">
        <f aca="false">I17</f>
        <v>80908561</v>
      </c>
      <c r="J51" s="122" t="n">
        <f aca="false">J17</f>
        <v>4543240</v>
      </c>
    </row>
    <row r="52" customFormat="false" ht="15.75" hidden="false" customHeight="false" outlineLevel="0" collapsed="false">
      <c r="A52" s="191" t="s">
        <v>313</v>
      </c>
      <c r="B52" s="194"/>
      <c r="C52" s="207" t="n">
        <f aca="false">C39</f>
        <v>177480</v>
      </c>
      <c r="D52" s="207" t="n">
        <f aca="false">D39</f>
        <v>177480</v>
      </c>
      <c r="E52" s="207" t="n">
        <f aca="false">E39</f>
        <v>0</v>
      </c>
      <c r="F52" s="191" t="s">
        <v>314</v>
      </c>
      <c r="G52" s="122" t="n">
        <f aca="false">G39</f>
        <v>24264708</v>
      </c>
      <c r="H52" s="122" t="n">
        <f aca="false">H39</f>
        <v>27675808</v>
      </c>
      <c r="I52" s="122" t="n">
        <f aca="false">I39</f>
        <v>31075808</v>
      </c>
      <c r="J52" s="122" t="n">
        <f aca="false">J39</f>
        <v>3400000</v>
      </c>
    </row>
    <row r="53" s="197" customFormat="true" ht="15.75" hidden="false" customHeight="false" outlineLevel="0" collapsed="false">
      <c r="A53" s="196" t="s">
        <v>13</v>
      </c>
      <c r="B53" s="116" t="n">
        <f aca="false">SUM(B51:B52)</f>
        <v>61005434</v>
      </c>
      <c r="C53" s="116" t="n">
        <f aca="false">SUM(C51:C52)</f>
        <v>62293915</v>
      </c>
      <c r="D53" s="116" t="n">
        <f aca="false">SUM(D51:D52)</f>
        <v>70237155</v>
      </c>
      <c r="E53" s="116" t="n">
        <f aca="false">SUM(E51:E52)</f>
        <v>7943240</v>
      </c>
      <c r="F53" s="196" t="s">
        <v>29</v>
      </c>
      <c r="G53" s="124" t="n">
        <f aca="false">SUM(G51:G52)</f>
        <v>98399686</v>
      </c>
      <c r="H53" s="124" t="n">
        <f aca="false">SUM(H51:H52)</f>
        <v>104041129</v>
      </c>
      <c r="I53" s="124" t="n">
        <f aca="false">SUM(I51:I52)</f>
        <v>111984369</v>
      </c>
      <c r="J53" s="124" t="n">
        <f aca="false">SUM(J51:J52)</f>
        <v>7943240</v>
      </c>
    </row>
    <row r="54" s="197" customFormat="true" ht="15.75" hidden="false" customHeight="false" outlineLevel="0" collapsed="false">
      <c r="A54" s="196" t="s">
        <v>315</v>
      </c>
      <c r="B54" s="116"/>
      <c r="C54" s="124"/>
      <c r="D54" s="124"/>
      <c r="E54" s="124"/>
      <c r="F54" s="196" t="s">
        <v>316</v>
      </c>
      <c r="G54" s="124" t="n">
        <f aca="false">G53-B53</f>
        <v>37394252</v>
      </c>
      <c r="H54" s="124" t="n">
        <f aca="false">H53-C53</f>
        <v>41747214</v>
      </c>
      <c r="I54" s="124" t="n">
        <f aca="false">I53-D53</f>
        <v>41747214</v>
      </c>
      <c r="J54" s="124" t="n">
        <f aca="false">J53-E53</f>
        <v>0</v>
      </c>
    </row>
    <row r="55" s="197" customFormat="true" ht="31.5" hidden="false" customHeight="false" outlineLevel="0" collapsed="false">
      <c r="A55" s="196" t="s">
        <v>317</v>
      </c>
      <c r="B55" s="116" t="n">
        <f aca="false">SUM(B56:B57)</f>
        <v>38541663</v>
      </c>
      <c r="C55" s="116" t="n">
        <f aca="false">SUM(C56:C57)</f>
        <v>42894625</v>
      </c>
      <c r="D55" s="116" t="n">
        <f aca="false">SUM(D56:D57)</f>
        <v>42894625</v>
      </c>
      <c r="E55" s="116" t="n">
        <f aca="false">SUM(E56:E57)</f>
        <v>0</v>
      </c>
      <c r="F55" s="196" t="s">
        <v>318</v>
      </c>
      <c r="G55" s="124" t="n">
        <f aca="false">SUM(G56:G57)</f>
        <v>1691641</v>
      </c>
      <c r="H55" s="124" t="n">
        <f aca="false">SUM(H56:H57)</f>
        <v>1691641</v>
      </c>
      <c r="I55" s="124" t="n">
        <f aca="false">SUM(I56:I57)</f>
        <v>1691641</v>
      </c>
      <c r="J55" s="124" t="n">
        <f aca="false">SUM(J56:J57)</f>
        <v>0</v>
      </c>
    </row>
    <row r="56" customFormat="false" ht="31.5" hidden="false" customHeight="false" outlineLevel="0" collapsed="false">
      <c r="A56" s="191" t="s">
        <v>266</v>
      </c>
      <c r="B56" s="36" t="n">
        <f aca="false">'2.sz.tábla'!B80</f>
        <v>19500000</v>
      </c>
      <c r="C56" s="36" t="n">
        <f aca="false">'2.sz.tábla'!C80</f>
        <v>23852962</v>
      </c>
      <c r="D56" s="36" t="n">
        <f aca="false">'2.sz.tábla'!D80</f>
        <v>23852962</v>
      </c>
      <c r="E56" s="36" t="n">
        <f aca="false">E19</f>
        <v>0</v>
      </c>
      <c r="F56" s="191" t="s">
        <v>319</v>
      </c>
      <c r="G56" s="122" t="n">
        <f aca="false">G19</f>
        <v>1691641</v>
      </c>
      <c r="H56" s="122" t="n">
        <f aca="false">H19</f>
        <v>1691641</v>
      </c>
      <c r="I56" s="122" t="n">
        <f aca="false">I19</f>
        <v>1691641</v>
      </c>
      <c r="J56" s="122" t="n">
        <f aca="false">J19</f>
        <v>0</v>
      </c>
    </row>
    <row r="57" customFormat="false" ht="31.5" hidden="false" customHeight="false" outlineLevel="0" collapsed="false">
      <c r="A57" s="191" t="s">
        <v>297</v>
      </c>
      <c r="B57" s="36" t="n">
        <f aca="false">'2.sz.tábla'!B81</f>
        <v>19041663</v>
      </c>
      <c r="C57" s="36" t="n">
        <f aca="false">'2.sz.tábla'!C81</f>
        <v>19041663</v>
      </c>
      <c r="D57" s="36" t="n">
        <f aca="false">'2.sz.tábla'!D81</f>
        <v>19041663</v>
      </c>
      <c r="E57" s="122" t="n">
        <f aca="false">E41</f>
        <v>0</v>
      </c>
      <c r="F57" s="191" t="s">
        <v>320</v>
      </c>
      <c r="G57" s="122" t="n">
        <f aca="false">G41</f>
        <v>0</v>
      </c>
      <c r="H57" s="122" t="n">
        <v>0</v>
      </c>
      <c r="I57" s="122" t="n">
        <v>0</v>
      </c>
      <c r="J57" s="122" t="n">
        <v>0</v>
      </c>
    </row>
    <row r="58" s="197" customFormat="true" ht="15.75" hidden="false" customHeight="false" outlineLevel="0" collapsed="false">
      <c r="A58" s="196" t="s">
        <v>321</v>
      </c>
      <c r="B58" s="124" t="n">
        <f aca="false">SUM(B59:B60)</f>
        <v>544230</v>
      </c>
      <c r="C58" s="124" t="n">
        <f aca="false">SUM(C59:C60)</f>
        <v>544230</v>
      </c>
      <c r="D58" s="124" t="n">
        <f aca="false">SUM(D59:D60)</f>
        <v>544230</v>
      </c>
      <c r="E58" s="124" t="n">
        <f aca="false">SUM(E59:E60)</f>
        <v>0</v>
      </c>
      <c r="F58" s="196"/>
      <c r="G58" s="196"/>
      <c r="H58" s="196"/>
      <c r="I58" s="196"/>
      <c r="J58" s="196"/>
    </row>
    <row r="59" customFormat="false" ht="31.5" hidden="false" customHeight="false" outlineLevel="0" collapsed="false">
      <c r="A59" s="191" t="s">
        <v>270</v>
      </c>
      <c r="B59" s="122" t="n">
        <f aca="false">B21</f>
        <v>544230</v>
      </c>
      <c r="C59" s="122" t="n">
        <f aca="false">C21</f>
        <v>544230</v>
      </c>
      <c r="D59" s="122" t="n">
        <f aca="false">D21</f>
        <v>544230</v>
      </c>
      <c r="E59" s="122" t="n">
        <f aca="false">E21</f>
        <v>0</v>
      </c>
      <c r="F59" s="191"/>
      <c r="G59" s="194"/>
      <c r="H59" s="194"/>
      <c r="I59" s="194"/>
      <c r="J59" s="194"/>
    </row>
    <row r="60" customFormat="false" ht="31.5" hidden="false" customHeight="false" outlineLevel="0" collapsed="false">
      <c r="A60" s="191" t="s">
        <v>301</v>
      </c>
      <c r="B60" s="122" t="n">
        <f aca="false">B43</f>
        <v>0</v>
      </c>
      <c r="C60" s="122" t="n">
        <f aca="false">C43</f>
        <v>0</v>
      </c>
      <c r="D60" s="122" t="n">
        <f aca="false">D43</f>
        <v>0</v>
      </c>
      <c r="E60" s="122" t="n">
        <f aca="false">E43</f>
        <v>0</v>
      </c>
      <c r="F60" s="196"/>
      <c r="G60" s="198"/>
      <c r="H60" s="198"/>
      <c r="I60" s="198"/>
      <c r="J60" s="198"/>
    </row>
    <row r="61" s="197" customFormat="true" ht="15.75" hidden="false" customHeight="false" outlineLevel="0" collapsed="false">
      <c r="A61" s="196" t="s">
        <v>112</v>
      </c>
      <c r="B61" s="124" t="n">
        <f aca="false">B53+B55+B58</f>
        <v>100091327</v>
      </c>
      <c r="C61" s="124" t="n">
        <f aca="false">C53+C55+C58</f>
        <v>105732770</v>
      </c>
      <c r="D61" s="124" t="n">
        <f aca="false">D53+D55+D58</f>
        <v>113676010</v>
      </c>
      <c r="E61" s="124" t="n">
        <f aca="false">E53+E55+E58</f>
        <v>7943240</v>
      </c>
      <c r="F61" s="196" t="s">
        <v>322</v>
      </c>
      <c r="G61" s="124" t="n">
        <f aca="false">G53+G55</f>
        <v>100091327</v>
      </c>
      <c r="H61" s="124" t="n">
        <f aca="false">H53+H55</f>
        <v>105732770</v>
      </c>
      <c r="I61" s="124" t="n">
        <f aca="false">I53+I55</f>
        <v>113676010</v>
      </c>
      <c r="J61" s="124" t="n">
        <f aca="false">J53+J55</f>
        <v>7943240</v>
      </c>
    </row>
    <row r="62" customFormat="false" ht="15.75" hidden="false" customHeight="false" outlineLevel="0" collapsed="false">
      <c r="A62" s="179" t="s">
        <v>323</v>
      </c>
    </row>
  </sheetData>
  <mergeCells count="3">
    <mergeCell ref="A4:J4"/>
    <mergeCell ref="A28:G28"/>
    <mergeCell ref="A48:J48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5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6. melléklet
Az önkormányzat 2018. évi költségvetéséről szóló 8/2018. (IX. 25.) önkormányzati rendelethez</oddHeader>
    <oddFooter/>
  </headerFooter>
  <rowBreaks count="2" manualBreakCount="2">
    <brk id="26" man="true" max="16383" min="0"/>
    <brk id="62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false"/>
  </sheetPr>
  <dimension ref="A2:K9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9" workbookViewId="0">
      <selection pane="topLeft" activeCell="A4" activeCellId="0" sqref="A4"/>
    </sheetView>
  </sheetViews>
  <sheetFormatPr defaultRowHeight="15.75" zeroHeight="false" outlineLevelRow="0" outlineLevelCol="0"/>
  <cols>
    <col collapsed="false" customWidth="true" hidden="false" outlineLevel="0" max="1" min="1" style="208" width="45.71"/>
    <col collapsed="false" customWidth="true" hidden="false" outlineLevel="0" max="5" min="2" style="209" width="13.86"/>
    <col collapsed="false" customWidth="true" hidden="false" outlineLevel="0" max="6" min="6" style="209" width="45.86"/>
    <col collapsed="false" customWidth="true" hidden="false" outlineLevel="0" max="10" min="7" style="209" width="13.7"/>
    <col collapsed="false" customWidth="true" hidden="false" outlineLevel="0" max="1025" min="11" style="209" width="9.14"/>
  </cols>
  <sheetData>
    <row r="2" customFormat="false" ht="15.75" hidden="false" customHeight="false" outlineLevel="0" collapsed="false">
      <c r="F2" s="210"/>
    </row>
    <row r="4" customFormat="false" ht="15.75" hidden="false" customHeight="true" outlineLevel="0" collapsed="false">
      <c r="A4" s="211" t="s">
        <v>324</v>
      </c>
      <c r="B4" s="211"/>
      <c r="C4" s="211"/>
      <c r="D4" s="211"/>
      <c r="E4" s="211"/>
      <c r="F4" s="211"/>
      <c r="G4" s="211"/>
      <c r="H4" s="211"/>
      <c r="I4" s="211"/>
      <c r="J4" s="211"/>
    </row>
    <row r="6" s="208" customFormat="true" ht="47.25" hidden="false" customHeight="false" outlineLevel="0" collapsed="false">
      <c r="A6" s="212" t="s">
        <v>246</v>
      </c>
      <c r="B6" s="6" t="s">
        <v>2</v>
      </c>
      <c r="C6" s="6" t="s">
        <v>3</v>
      </c>
      <c r="D6" s="6" t="s">
        <v>4</v>
      </c>
      <c r="E6" s="6" t="s">
        <v>5</v>
      </c>
      <c r="F6" s="212" t="s">
        <v>247</v>
      </c>
      <c r="G6" s="6" t="s">
        <v>2</v>
      </c>
      <c r="H6" s="6" t="s">
        <v>3</v>
      </c>
      <c r="I6" s="6" t="s">
        <v>4</v>
      </c>
      <c r="J6" s="6" t="s">
        <v>5</v>
      </c>
    </row>
    <row r="7" s="208" customFormat="true" ht="15.75" hidden="false" customHeight="false" outlineLevel="0" collapsed="false">
      <c r="A7" s="213" t="s">
        <v>325</v>
      </c>
      <c r="B7" s="214"/>
      <c r="C7" s="215"/>
      <c r="D7" s="215"/>
      <c r="E7" s="215"/>
      <c r="F7" s="216" t="s">
        <v>19</v>
      </c>
      <c r="G7" s="217"/>
      <c r="H7" s="218"/>
      <c r="I7" s="218"/>
      <c r="J7" s="218"/>
    </row>
    <row r="8" customFormat="false" ht="31.5" hidden="false" customHeight="false" outlineLevel="0" collapsed="false">
      <c r="A8" s="219" t="s">
        <v>326</v>
      </c>
      <c r="B8" s="220" t="n">
        <f aca="false">'6. sz. tábla '!B7</f>
        <v>33655434</v>
      </c>
      <c r="C8" s="220" t="n">
        <f aca="false">'6. sz. tábla '!C7</f>
        <v>34003915</v>
      </c>
      <c r="D8" s="220" t="n">
        <f aca="false">'6. sz. tábla '!D7</f>
        <v>41947155</v>
      </c>
      <c r="E8" s="220" t="n">
        <f aca="false">'6. sz. tábla '!E7</f>
        <v>7943240</v>
      </c>
      <c r="F8" s="221" t="s">
        <v>249</v>
      </c>
      <c r="G8" s="220" t="n">
        <f aca="false">'6. sz. tábla '!G7</f>
        <v>17970857</v>
      </c>
      <c r="H8" s="220" t="n">
        <f aca="false">'6. sz. tábla '!H7</f>
        <v>19118089</v>
      </c>
      <c r="I8" s="220" t="n">
        <f aca="false">'6. sz. tábla '!I7</f>
        <v>19418089</v>
      </c>
      <c r="J8" s="220" t="n">
        <f aca="false">'6. sz. tábla '!J7</f>
        <v>300000</v>
      </c>
    </row>
    <row r="9" customFormat="false" ht="17.25" hidden="false" customHeight="true" outlineLevel="0" collapsed="false">
      <c r="A9" s="221" t="s">
        <v>250</v>
      </c>
      <c r="B9" s="122" t="n">
        <f aca="false">'6. sz. tábla '!B8</f>
        <v>20250000</v>
      </c>
      <c r="C9" s="122" t="n">
        <f aca="false">'6. sz. tábla '!C8</f>
        <v>20250000</v>
      </c>
      <c r="D9" s="122" t="n">
        <f aca="false">'6. sz. tábla '!D8</f>
        <v>20250000</v>
      </c>
      <c r="E9" s="122" t="n">
        <f aca="false">'6. sz. tábla '!E8</f>
        <v>0</v>
      </c>
      <c r="F9" s="221" t="s">
        <v>327</v>
      </c>
      <c r="G9" s="220" t="n">
        <f aca="false">'6. sz. tábla '!G8</f>
        <v>3557552</v>
      </c>
      <c r="H9" s="220" t="n">
        <f aca="false">'6. sz. tábla '!H8</f>
        <v>3713552</v>
      </c>
      <c r="I9" s="220" t="n">
        <f aca="false">'6. sz. tábla '!I8</f>
        <v>3772052</v>
      </c>
      <c r="J9" s="220" t="n">
        <f aca="false">'6. sz. tábla '!J8</f>
        <v>58500</v>
      </c>
    </row>
    <row r="10" customFormat="false" ht="15.75" hidden="false" customHeight="false" outlineLevel="0" collapsed="false">
      <c r="A10" s="221" t="s">
        <v>252</v>
      </c>
      <c r="B10" s="220" t="n">
        <f aca="false">'6. sz. tábla '!B9</f>
        <v>7100000</v>
      </c>
      <c r="C10" s="220" t="n">
        <f aca="false">'6. sz. tábla '!C9</f>
        <v>7862520</v>
      </c>
      <c r="D10" s="220" t="n">
        <f aca="false">'6. sz. tábla '!D9</f>
        <v>7862520</v>
      </c>
      <c r="E10" s="220" t="n">
        <f aca="false">'6. sz. tábla '!E9</f>
        <v>0</v>
      </c>
      <c r="F10" s="221" t="s">
        <v>328</v>
      </c>
      <c r="G10" s="220" t="n">
        <f aca="false">'6. sz. tábla '!G9</f>
        <v>30091000</v>
      </c>
      <c r="H10" s="220" t="n">
        <f aca="false">'6. sz. tábla '!H9</f>
        <v>30311320</v>
      </c>
      <c r="I10" s="220" t="n">
        <f aca="false">'6. sz. tábla '!I9</f>
        <v>34333000</v>
      </c>
      <c r="J10" s="220" t="n">
        <f aca="false">'6. sz. tábla '!J9</f>
        <v>4021680</v>
      </c>
    </row>
    <row r="11" customFormat="false" ht="31.5" hidden="false" customHeight="false" outlineLevel="0" collapsed="false">
      <c r="A11" s="39" t="s">
        <v>254</v>
      </c>
      <c r="B11" s="220" t="n">
        <f aca="false">'6. sz. tábla '!B10</f>
        <v>0</v>
      </c>
      <c r="C11" s="220" t="n">
        <f aca="false">'6. sz. tábla '!C10</f>
        <v>0</v>
      </c>
      <c r="D11" s="220" t="n">
        <f aca="false">'6. sz. tábla '!D10</f>
        <v>0</v>
      </c>
      <c r="E11" s="220" t="n">
        <f aca="false">'6. sz. tábla '!E10</f>
        <v>0</v>
      </c>
      <c r="F11" s="221" t="s">
        <v>255</v>
      </c>
      <c r="G11" s="220" t="n">
        <f aca="false">'6. sz. tábla '!G10</f>
        <v>3704000</v>
      </c>
      <c r="H11" s="220" t="n">
        <f aca="false">'6. sz. tábla '!H10</f>
        <v>3704000</v>
      </c>
      <c r="I11" s="220" t="n">
        <f aca="false">'6. sz. tábla '!I10</f>
        <v>3704000</v>
      </c>
      <c r="J11" s="220" t="n">
        <f aca="false">'6. sz. tábla '!J10</f>
        <v>0</v>
      </c>
    </row>
    <row r="12" customFormat="false" ht="15.75" hidden="false" customHeight="false" outlineLevel="0" collapsed="false">
      <c r="A12" s="221"/>
      <c r="B12" s="220"/>
      <c r="C12" s="220"/>
      <c r="D12" s="220"/>
      <c r="E12" s="220"/>
      <c r="F12" s="221" t="s">
        <v>256</v>
      </c>
      <c r="G12" s="220"/>
      <c r="H12" s="220"/>
      <c r="I12" s="220"/>
      <c r="J12" s="220"/>
    </row>
    <row r="13" customFormat="false" ht="15.75" hidden="false" customHeight="false" outlineLevel="0" collapsed="false">
      <c r="A13" s="221"/>
      <c r="B13" s="220"/>
      <c r="C13" s="220"/>
      <c r="D13" s="220"/>
      <c r="E13" s="220"/>
      <c r="F13" s="191" t="s">
        <v>257</v>
      </c>
      <c r="G13" s="220" t="n">
        <f aca="false">'6. sz. tábla '!G12</f>
        <v>27305</v>
      </c>
      <c r="H13" s="220" t="n">
        <f aca="false">'6. sz. tábla '!H12</f>
        <v>27305</v>
      </c>
      <c r="I13" s="220" t="n">
        <f aca="false">'6. sz. tábla '!I12</f>
        <v>27305</v>
      </c>
      <c r="J13" s="220" t="n">
        <f aca="false">'6. sz. tábla '!J12</f>
        <v>0</v>
      </c>
    </row>
    <row r="14" customFormat="false" ht="31.5" hidden="false" customHeight="false" outlineLevel="0" collapsed="false">
      <c r="A14" s="221"/>
      <c r="B14" s="220"/>
      <c r="C14" s="220"/>
      <c r="D14" s="220"/>
      <c r="E14" s="220"/>
      <c r="F14" s="191" t="s">
        <v>258</v>
      </c>
      <c r="G14" s="220" t="n">
        <f aca="false">'4. sz. tábla'!B5</f>
        <v>14733280</v>
      </c>
      <c r="H14" s="220" t="n">
        <f aca="false">'4. sz. tábla'!C5</f>
        <v>14733280</v>
      </c>
      <c r="I14" s="220" t="n">
        <f aca="false">'4. sz. tábla'!D5</f>
        <v>12370071</v>
      </c>
      <c r="J14" s="220" t="n">
        <f aca="false">'4. sz. tábla'!E5</f>
        <v>-2363209</v>
      </c>
    </row>
    <row r="15" customFormat="false" ht="31.5" hidden="false" customHeight="false" outlineLevel="0" collapsed="false">
      <c r="A15" s="219"/>
      <c r="B15" s="222"/>
      <c r="C15" s="222"/>
      <c r="D15" s="222"/>
      <c r="E15" s="222"/>
      <c r="F15" s="195" t="s">
        <v>259</v>
      </c>
      <c r="G15" s="220" t="n">
        <f aca="false">'4. sz. tábla'!B14</f>
        <v>150000</v>
      </c>
      <c r="H15" s="220" t="n">
        <f aca="false">'4. sz. tábla'!C14</f>
        <v>150000</v>
      </c>
      <c r="I15" s="220" t="n">
        <f aca="false">'4. sz. tábla'!D14</f>
        <v>150000</v>
      </c>
      <c r="J15" s="220" t="n">
        <f aca="false">'4. sz. tábla'!E14</f>
        <v>0</v>
      </c>
    </row>
    <row r="16" customFormat="false" ht="31.5" hidden="false" customHeight="false" outlineLevel="0" collapsed="false">
      <c r="A16" s="39"/>
      <c r="B16" s="220"/>
      <c r="C16" s="220"/>
      <c r="D16" s="220"/>
      <c r="E16" s="220"/>
      <c r="F16" s="191" t="s">
        <v>260</v>
      </c>
      <c r="G16" s="220" t="n">
        <f aca="false">'6. sz. tábla '!G15</f>
        <v>0</v>
      </c>
      <c r="H16" s="220" t="n">
        <f aca="false">'6. sz. tábla '!H15</f>
        <v>0</v>
      </c>
      <c r="I16" s="220" t="n">
        <f aca="false">'6. sz. tábla '!I15</f>
        <v>0</v>
      </c>
      <c r="J16" s="220" t="n">
        <f aca="false">'6. sz. tábla '!J15</f>
        <v>0</v>
      </c>
    </row>
    <row r="17" customFormat="false" ht="15.75" hidden="false" customHeight="false" outlineLevel="0" collapsed="false">
      <c r="A17" s="221"/>
      <c r="B17" s="220"/>
      <c r="C17" s="220"/>
      <c r="D17" s="220"/>
      <c r="E17" s="220"/>
      <c r="F17" s="191" t="s">
        <v>261</v>
      </c>
      <c r="G17" s="220" t="n">
        <f aca="false">'6. sz. tábla '!G16</f>
        <v>3900984</v>
      </c>
      <c r="H17" s="220" t="n">
        <f aca="false">'6. sz. tábla '!H16</f>
        <v>4607775</v>
      </c>
      <c r="I17" s="220" t="n">
        <f aca="false">'6. sz. tábla '!I16</f>
        <v>7134044</v>
      </c>
      <c r="J17" s="220" t="n">
        <f aca="false">'6. sz. tábla '!J16</f>
        <v>2526269</v>
      </c>
    </row>
    <row r="18" s="224" customFormat="true" ht="31.5" hidden="false" customHeight="false" outlineLevel="0" collapsed="false">
      <c r="A18" s="212" t="s">
        <v>329</v>
      </c>
      <c r="B18" s="223" t="n">
        <f aca="false">SUM(B8:B17)</f>
        <v>61005434</v>
      </c>
      <c r="C18" s="223" t="n">
        <f aca="false">SUM(C8:C17)</f>
        <v>62116435</v>
      </c>
      <c r="D18" s="223" t="n">
        <f aca="false">SUM(D8:D17)</f>
        <v>70059675</v>
      </c>
      <c r="E18" s="223" t="n">
        <f aca="false">SUM(E8:E17)</f>
        <v>7943240</v>
      </c>
      <c r="F18" s="212" t="s">
        <v>330</v>
      </c>
      <c r="G18" s="223" t="n">
        <f aca="false">SUM(G8:G17)</f>
        <v>74134978</v>
      </c>
      <c r="H18" s="223" t="n">
        <f aca="false">SUM(H8:H17)</f>
        <v>76365321</v>
      </c>
      <c r="I18" s="223" t="n">
        <f aca="false">SUM(I8:I17)</f>
        <v>80908561</v>
      </c>
      <c r="J18" s="223" t="n">
        <f aca="false">SUM(J8:J17)</f>
        <v>4543240</v>
      </c>
    </row>
    <row r="19" customFormat="false" ht="15.75" hidden="false" customHeight="false" outlineLevel="0" collapsed="false">
      <c r="A19" s="225" t="s">
        <v>331</v>
      </c>
      <c r="B19" s="220" t="n">
        <f aca="false">'1.sz.tábla'!B18</f>
        <v>39085893</v>
      </c>
      <c r="C19" s="220" t="n">
        <f aca="false">'1.sz.tábla'!C18</f>
        <v>43438855</v>
      </c>
      <c r="D19" s="220" t="n">
        <f aca="false">'1.sz.tábla'!D18</f>
        <v>43438855</v>
      </c>
      <c r="E19" s="220" t="n">
        <f aca="false">'1.sz.tábla'!E18</f>
        <v>0</v>
      </c>
      <c r="F19" s="225" t="s">
        <v>332</v>
      </c>
      <c r="G19" s="220" t="n">
        <f aca="false">'1.sz.tábla'!B37</f>
        <v>1691641</v>
      </c>
      <c r="H19" s="220" t="n">
        <f aca="false">'1.sz.tábla'!C37</f>
        <v>1691641</v>
      </c>
      <c r="I19" s="220" t="n">
        <f aca="false">'1.sz.tábla'!D37</f>
        <v>1691641</v>
      </c>
      <c r="J19" s="220" t="n">
        <f aca="false">'1.sz.tábla'!E37</f>
        <v>0</v>
      </c>
    </row>
    <row r="20" customFormat="false" ht="47.25" hidden="false" customHeight="false" outlineLevel="0" collapsed="false">
      <c r="A20" s="212" t="s">
        <v>333</v>
      </c>
      <c r="B20" s="223" t="n">
        <f aca="false">B18+B19</f>
        <v>100091327</v>
      </c>
      <c r="C20" s="223" t="n">
        <f aca="false">C18+C19</f>
        <v>105555290</v>
      </c>
      <c r="D20" s="223" t="n">
        <f aca="false">D18+D19</f>
        <v>113498530</v>
      </c>
      <c r="E20" s="223" t="n">
        <f aca="false">E18+E19</f>
        <v>7943240</v>
      </c>
      <c r="F20" s="212" t="s">
        <v>334</v>
      </c>
      <c r="G20" s="223" t="n">
        <f aca="false">G18+G19</f>
        <v>75826619</v>
      </c>
      <c r="H20" s="223" t="n">
        <f aca="false">H18+H19</f>
        <v>78056962</v>
      </c>
      <c r="I20" s="223" t="n">
        <f aca="false">I18+I19</f>
        <v>82600202</v>
      </c>
      <c r="J20" s="223" t="n">
        <f aca="false">J18+J19</f>
        <v>4543240</v>
      </c>
    </row>
    <row r="21" customFormat="false" ht="15.75" hidden="false" customHeight="false" outlineLevel="0" collapsed="false">
      <c r="A21" s="213" t="s">
        <v>335</v>
      </c>
      <c r="B21" s="226"/>
      <c r="C21" s="226"/>
      <c r="D21" s="226"/>
      <c r="E21" s="226"/>
      <c r="F21" s="226" t="s">
        <v>21</v>
      </c>
      <c r="G21" s="227"/>
      <c r="H21" s="227"/>
      <c r="I21" s="227"/>
      <c r="J21" s="227"/>
    </row>
    <row r="22" customFormat="false" ht="31.5" hidden="false" customHeight="false" outlineLevel="0" collapsed="false">
      <c r="A22" s="39" t="s">
        <v>282</v>
      </c>
      <c r="B22" s="220" t="n">
        <f aca="false">'6. sz. tábla '!B31</f>
        <v>0</v>
      </c>
      <c r="C22" s="220" t="n">
        <f aca="false">'6. sz. tábla '!C31</f>
        <v>0</v>
      </c>
      <c r="D22" s="220" t="n">
        <f aca="false">'6. sz. tábla '!D31</f>
        <v>0</v>
      </c>
      <c r="E22" s="220" t="n">
        <f aca="false">'6. sz. tábla '!E31</f>
        <v>0</v>
      </c>
      <c r="F22" s="221" t="s">
        <v>283</v>
      </c>
      <c r="G22" s="220" t="n">
        <f aca="false">'6. sz. tábla '!G31</f>
        <v>2400000</v>
      </c>
      <c r="H22" s="220" t="n">
        <f aca="false">'6. sz. tábla '!H31</f>
        <v>5067000</v>
      </c>
      <c r="I22" s="220" t="n">
        <f aca="false">'6. sz. tábla '!I31</f>
        <v>5767000</v>
      </c>
      <c r="J22" s="220" t="n">
        <f aca="false">'6. sz. tábla '!J31</f>
        <v>700000</v>
      </c>
    </row>
    <row r="23" customFormat="false" ht="15.75" hidden="false" customHeight="false" outlineLevel="0" collapsed="false">
      <c r="A23" s="191" t="s">
        <v>336</v>
      </c>
      <c r="B23" s="220" t="n">
        <f aca="false">'6. sz. tábla '!B32</f>
        <v>0</v>
      </c>
      <c r="C23" s="220" t="n">
        <f aca="false">'6. sz. tábla '!C32</f>
        <v>177480</v>
      </c>
      <c r="D23" s="220" t="n">
        <f aca="false">'6. sz. tábla '!D32</f>
        <v>177480</v>
      </c>
      <c r="E23" s="220" t="n">
        <f aca="false">'6. sz. tábla '!E32</f>
        <v>0</v>
      </c>
      <c r="F23" s="221" t="s">
        <v>285</v>
      </c>
      <c r="G23" s="220"/>
      <c r="H23" s="220"/>
      <c r="I23" s="220"/>
      <c r="J23" s="220"/>
    </row>
    <row r="24" customFormat="false" ht="31.5" hidden="false" customHeight="false" outlineLevel="0" collapsed="false">
      <c r="A24" s="191" t="s">
        <v>337</v>
      </c>
      <c r="B24" s="220" t="n">
        <f aca="false">'6. sz. tábla '!B33</f>
        <v>0</v>
      </c>
      <c r="C24" s="220" t="n">
        <f aca="false">'6. sz. tábla '!C33</f>
        <v>0</v>
      </c>
      <c r="D24" s="220" t="n">
        <f aca="false">'6. sz. tábla '!D33</f>
        <v>0</v>
      </c>
      <c r="E24" s="220" t="n">
        <f aca="false">'6. sz. tábla '!E33</f>
        <v>0</v>
      </c>
      <c r="F24" s="221" t="s">
        <v>287</v>
      </c>
      <c r="G24" s="220" t="n">
        <f aca="false">'6. sz. tábla '!G33</f>
        <v>21789708</v>
      </c>
      <c r="H24" s="220" t="n">
        <f aca="false">'6. sz. tábla '!H33</f>
        <v>22533808</v>
      </c>
      <c r="I24" s="220" t="n">
        <f aca="false">'6. sz. tábla '!I33</f>
        <v>25233808</v>
      </c>
      <c r="J24" s="220" t="n">
        <f aca="false">'6. sz. tábla '!J33</f>
        <v>2700000</v>
      </c>
    </row>
    <row r="25" customFormat="false" ht="15.75" hidden="false" customHeight="false" outlineLevel="0" collapsed="false">
      <c r="A25" s="221"/>
      <c r="B25" s="220"/>
      <c r="C25" s="220"/>
      <c r="D25" s="220"/>
      <c r="E25" s="220"/>
      <c r="F25" s="221" t="s">
        <v>338</v>
      </c>
      <c r="G25" s="220" t="n">
        <f aca="false">'5.sz.tábla '!B29</f>
        <v>75000</v>
      </c>
      <c r="H25" s="220" t="n">
        <f aca="false">'5.sz.tábla '!C29</f>
        <v>75000</v>
      </c>
      <c r="I25" s="220" t="n">
        <f aca="false">'5.sz.tábla '!D29</f>
        <v>75000</v>
      </c>
      <c r="J25" s="220" t="n">
        <f aca="false">'5.sz.tábla '!E29</f>
        <v>0</v>
      </c>
    </row>
    <row r="26" customFormat="false" ht="31.5" hidden="false" customHeight="false" outlineLevel="0" collapsed="false">
      <c r="A26" s="221"/>
      <c r="B26" s="220"/>
      <c r="C26" s="220"/>
      <c r="D26" s="220"/>
      <c r="E26" s="220"/>
      <c r="F26" s="221" t="s">
        <v>339</v>
      </c>
      <c r="G26" s="220"/>
      <c r="H26" s="220"/>
      <c r="I26" s="220"/>
      <c r="J26" s="220"/>
    </row>
    <row r="27" customFormat="false" ht="31.5" hidden="false" customHeight="false" outlineLevel="0" collapsed="false">
      <c r="A27" s="221"/>
      <c r="B27" s="220"/>
      <c r="C27" s="220"/>
      <c r="D27" s="220"/>
      <c r="E27" s="220"/>
      <c r="F27" s="228" t="s">
        <v>340</v>
      </c>
      <c r="G27" s="220"/>
      <c r="H27" s="220"/>
      <c r="I27" s="220"/>
      <c r="J27" s="220"/>
    </row>
    <row r="28" customFormat="false" ht="31.5" hidden="false" customHeight="false" outlineLevel="0" collapsed="false">
      <c r="A28" s="225"/>
      <c r="B28" s="220"/>
      <c r="C28" s="220"/>
      <c r="D28" s="220"/>
      <c r="E28" s="220"/>
      <c r="F28" s="221" t="s">
        <v>341</v>
      </c>
      <c r="G28" s="220"/>
      <c r="H28" s="220"/>
      <c r="I28" s="220"/>
      <c r="J28" s="220"/>
    </row>
    <row r="29" s="224" customFormat="true" ht="31.5" hidden="false" customHeight="false" outlineLevel="0" collapsed="false">
      <c r="A29" s="212" t="s">
        <v>342</v>
      </c>
      <c r="B29" s="223" t="n">
        <f aca="false">SUM(B22:B28)</f>
        <v>0</v>
      </c>
      <c r="C29" s="223" t="n">
        <f aca="false">SUM(C22:C28)</f>
        <v>177480</v>
      </c>
      <c r="D29" s="223" t="n">
        <f aca="false">SUM(D22:D28)</f>
        <v>177480</v>
      </c>
      <c r="E29" s="223" t="n">
        <f aca="false">SUM(E22:E28)</f>
        <v>0</v>
      </c>
      <c r="F29" s="212" t="s">
        <v>330</v>
      </c>
      <c r="G29" s="223" t="n">
        <f aca="false">SUM(G22:G28)</f>
        <v>24264708</v>
      </c>
      <c r="H29" s="223" t="n">
        <f aca="false">SUM(H22:H28)</f>
        <v>27675808</v>
      </c>
      <c r="I29" s="223" t="n">
        <f aca="false">SUM(I22:I28)</f>
        <v>31075808</v>
      </c>
      <c r="J29" s="223" t="n">
        <f aca="false">SUM(J22:J28)</f>
        <v>3400000</v>
      </c>
    </row>
    <row r="30" customFormat="false" ht="15" hidden="false" customHeight="true" outlineLevel="0" collapsed="false">
      <c r="A30" s="225" t="s">
        <v>331</v>
      </c>
      <c r="B30" s="220"/>
      <c r="C30" s="220"/>
      <c r="D30" s="220"/>
      <c r="E30" s="220"/>
      <c r="F30" s="225" t="s">
        <v>332</v>
      </c>
      <c r="G30" s="220"/>
      <c r="H30" s="220"/>
      <c r="I30" s="220"/>
      <c r="J30" s="220"/>
    </row>
    <row r="31" customFormat="false" ht="47.25" hidden="false" customHeight="false" outlineLevel="0" collapsed="false">
      <c r="A31" s="212" t="s">
        <v>343</v>
      </c>
      <c r="B31" s="223" t="n">
        <f aca="false">B29+B30</f>
        <v>0</v>
      </c>
      <c r="C31" s="223" t="n">
        <f aca="false">C29+C30</f>
        <v>177480</v>
      </c>
      <c r="D31" s="223" t="n">
        <f aca="false">D29+D30</f>
        <v>177480</v>
      </c>
      <c r="E31" s="223" t="n">
        <f aca="false">E29+E30</f>
        <v>0</v>
      </c>
      <c r="F31" s="212" t="s">
        <v>344</v>
      </c>
      <c r="G31" s="223" t="n">
        <f aca="false">G29+G30</f>
        <v>24264708</v>
      </c>
      <c r="H31" s="223" t="n">
        <f aca="false">H29+H30</f>
        <v>27675808</v>
      </c>
      <c r="I31" s="223" t="n">
        <f aca="false">I29+I30</f>
        <v>31075808</v>
      </c>
      <c r="J31" s="223" t="n">
        <f aca="false">J29+J30</f>
        <v>3400000</v>
      </c>
    </row>
    <row r="32" customFormat="false" ht="15.75" hidden="false" customHeight="false" outlineLevel="0" collapsed="false">
      <c r="B32" s="229" t="n">
        <f aca="false">B31+B20</f>
        <v>100091327</v>
      </c>
      <c r="C32" s="229" t="n">
        <f aca="false">C31+C20</f>
        <v>105732770</v>
      </c>
      <c r="D32" s="229" t="n">
        <f aca="false">D31+D20</f>
        <v>113676010</v>
      </c>
      <c r="E32" s="229" t="n">
        <f aca="false">E31+E20</f>
        <v>7943240</v>
      </c>
      <c r="G32" s="229" t="n">
        <f aca="false">G31+G20</f>
        <v>100091327</v>
      </c>
      <c r="H32" s="229" t="n">
        <f aca="false">H31+H20</f>
        <v>105732770</v>
      </c>
      <c r="I32" s="229" t="n">
        <f aca="false">I31+I20</f>
        <v>113676010</v>
      </c>
      <c r="J32" s="229" t="n">
        <f aca="false">J31+J20</f>
        <v>7943240</v>
      </c>
    </row>
    <row r="33" customFormat="false" ht="15.75" hidden="false" customHeight="true" outlineLevel="0" collapsed="false">
      <c r="A33" s="211" t="s">
        <v>345</v>
      </c>
      <c r="B33" s="211"/>
      <c r="C33" s="211"/>
      <c r="D33" s="211"/>
      <c r="E33" s="211"/>
      <c r="F33" s="211"/>
    </row>
    <row r="35" s="208" customFormat="true" ht="47.25" hidden="false" customHeight="false" outlineLevel="0" collapsed="false">
      <c r="A35" s="212" t="s">
        <v>246</v>
      </c>
      <c r="B35" s="6" t="str">
        <f aca="false">B6</f>
        <v>2018. évi eredeti előirányzat</v>
      </c>
      <c r="C35" s="6" t="str">
        <f aca="false">C6</f>
        <v>I. Módosítás</v>
      </c>
      <c r="D35" s="6" t="str">
        <f aca="false">D6</f>
        <v>II. Módosítás</v>
      </c>
      <c r="E35" s="6" t="str">
        <f aca="false">E6</f>
        <v>Eltérés</v>
      </c>
      <c r="F35" s="212" t="s">
        <v>247</v>
      </c>
      <c r="G35" s="6" t="str">
        <f aca="false">G6</f>
        <v>2018. évi eredeti előirányzat</v>
      </c>
      <c r="H35" s="6" t="str">
        <f aca="false">H6</f>
        <v>I. Módosítás</v>
      </c>
      <c r="I35" s="6" t="str">
        <f aca="false">I6</f>
        <v>II. Módosítás</v>
      </c>
      <c r="J35" s="6" t="str">
        <f aca="false">J6</f>
        <v>Eltérés</v>
      </c>
    </row>
    <row r="36" customFormat="false" ht="15.75" hidden="false" customHeight="false" outlineLevel="0" collapsed="false">
      <c r="A36" s="213" t="s">
        <v>325</v>
      </c>
      <c r="B36" s="214"/>
      <c r="C36" s="215"/>
      <c r="D36" s="215"/>
      <c r="E36" s="215"/>
      <c r="F36" s="216" t="s">
        <v>19</v>
      </c>
      <c r="G36" s="230"/>
      <c r="H36" s="230"/>
      <c r="I36" s="230"/>
      <c r="J36" s="230"/>
    </row>
    <row r="37" customFormat="false" ht="31.5" hidden="false" customHeight="false" outlineLevel="0" collapsed="false">
      <c r="A37" s="219" t="s">
        <v>326</v>
      </c>
      <c r="B37" s="220"/>
      <c r="C37" s="220"/>
      <c r="D37" s="220"/>
      <c r="E37" s="220"/>
      <c r="F37" s="221" t="s">
        <v>249</v>
      </c>
      <c r="G37" s="220"/>
      <c r="H37" s="220"/>
      <c r="I37" s="220"/>
      <c r="J37" s="220"/>
    </row>
    <row r="38" customFormat="false" ht="15.75" hidden="false" customHeight="false" outlineLevel="0" collapsed="false">
      <c r="A38" s="221" t="s">
        <v>250</v>
      </c>
      <c r="B38" s="220"/>
      <c r="C38" s="220"/>
      <c r="D38" s="220"/>
      <c r="E38" s="220"/>
      <c r="F38" s="221" t="s">
        <v>327</v>
      </c>
      <c r="G38" s="220"/>
      <c r="H38" s="220"/>
      <c r="I38" s="220"/>
      <c r="J38" s="220"/>
    </row>
    <row r="39" customFormat="false" ht="15.75" hidden="false" customHeight="false" outlineLevel="0" collapsed="false">
      <c r="A39" s="221" t="s">
        <v>252</v>
      </c>
      <c r="B39" s="220" t="n">
        <f aca="false">'2.sz.tábla'!B49</f>
        <v>0</v>
      </c>
      <c r="C39" s="220" t="n">
        <f aca="false">'2.sz.tábla'!C49</f>
        <v>720000</v>
      </c>
      <c r="D39" s="220" t="n">
        <f aca="false">'2.sz.tábla'!D49</f>
        <v>720000</v>
      </c>
      <c r="E39" s="220" t="n">
        <f aca="false">'2.sz.tábla'!E49</f>
        <v>0</v>
      </c>
      <c r="F39" s="221" t="s">
        <v>328</v>
      </c>
      <c r="G39" s="220"/>
      <c r="H39" s="220"/>
      <c r="I39" s="220"/>
      <c r="J39" s="220"/>
    </row>
    <row r="40" customFormat="false" ht="31.5" hidden="false" customHeight="false" outlineLevel="0" collapsed="false">
      <c r="A40" s="39" t="s">
        <v>254</v>
      </c>
      <c r="B40" s="220"/>
      <c r="C40" s="220"/>
      <c r="D40" s="220"/>
      <c r="E40" s="220"/>
      <c r="F40" s="221" t="s">
        <v>255</v>
      </c>
      <c r="G40" s="220"/>
      <c r="H40" s="220"/>
      <c r="I40" s="220"/>
      <c r="J40" s="220"/>
    </row>
    <row r="41" customFormat="false" ht="15.75" hidden="false" customHeight="false" outlineLevel="0" collapsed="false">
      <c r="A41" s="221"/>
      <c r="B41" s="220"/>
      <c r="C41" s="220"/>
      <c r="D41" s="220"/>
      <c r="E41" s="220"/>
      <c r="F41" s="221" t="s">
        <v>256</v>
      </c>
      <c r="G41" s="220"/>
      <c r="H41" s="220"/>
      <c r="I41" s="220"/>
      <c r="J41" s="220"/>
    </row>
    <row r="42" customFormat="false" ht="15.75" hidden="false" customHeight="false" outlineLevel="0" collapsed="false">
      <c r="A42" s="221"/>
      <c r="B42" s="220"/>
      <c r="C42" s="220"/>
      <c r="D42" s="220"/>
      <c r="E42" s="220"/>
      <c r="F42" s="191" t="s">
        <v>257</v>
      </c>
      <c r="G42" s="220"/>
      <c r="H42" s="220"/>
      <c r="I42" s="220"/>
      <c r="J42" s="220"/>
    </row>
    <row r="43" customFormat="false" ht="31.5" hidden="false" customHeight="false" outlineLevel="0" collapsed="false">
      <c r="A43" s="221"/>
      <c r="B43" s="220"/>
      <c r="C43" s="220"/>
      <c r="D43" s="220"/>
      <c r="E43" s="220"/>
      <c r="F43" s="191" t="s">
        <v>258</v>
      </c>
      <c r="G43" s="220"/>
      <c r="H43" s="220"/>
      <c r="I43" s="220"/>
      <c r="J43" s="220"/>
    </row>
    <row r="44" customFormat="false" ht="31.5" hidden="false" customHeight="false" outlineLevel="0" collapsed="false">
      <c r="A44" s="219"/>
      <c r="B44" s="222"/>
      <c r="C44" s="222"/>
      <c r="D44" s="222"/>
      <c r="E44" s="222"/>
      <c r="F44" s="195" t="s">
        <v>259</v>
      </c>
      <c r="G44" s="220" t="n">
        <f aca="false">'4. sz. tábla'!B14</f>
        <v>150000</v>
      </c>
      <c r="H44" s="220" t="n">
        <f aca="false">'4. sz. tábla'!C14</f>
        <v>150000</v>
      </c>
      <c r="I44" s="220" t="n">
        <f aca="false">'4. sz. tábla'!D14</f>
        <v>150000</v>
      </c>
      <c r="J44" s="220" t="n">
        <f aca="false">'4. sz. tábla'!E14</f>
        <v>0</v>
      </c>
    </row>
    <row r="45" customFormat="false" ht="31.5" hidden="false" customHeight="false" outlineLevel="0" collapsed="false">
      <c r="A45" s="39"/>
      <c r="B45" s="220"/>
      <c r="C45" s="220"/>
      <c r="D45" s="220"/>
      <c r="E45" s="220"/>
      <c r="F45" s="191" t="s">
        <v>260</v>
      </c>
      <c r="G45" s="220"/>
      <c r="H45" s="220"/>
      <c r="I45" s="220"/>
      <c r="J45" s="220"/>
    </row>
    <row r="46" customFormat="false" ht="15.75" hidden="false" customHeight="false" outlineLevel="0" collapsed="false">
      <c r="A46" s="221"/>
      <c r="B46" s="220"/>
      <c r="C46" s="220"/>
      <c r="D46" s="220"/>
      <c r="E46" s="220"/>
      <c r="F46" s="191" t="s">
        <v>261</v>
      </c>
      <c r="G46" s="220"/>
      <c r="H46" s="220"/>
      <c r="I46" s="220"/>
      <c r="J46" s="220"/>
    </row>
    <row r="47" customFormat="false" ht="31.5" hidden="false" customHeight="false" outlineLevel="0" collapsed="false">
      <c r="A47" s="212" t="s">
        <v>346</v>
      </c>
      <c r="B47" s="223" t="n">
        <f aca="false">SUM(B37:B46)</f>
        <v>0</v>
      </c>
      <c r="C47" s="223" t="n">
        <f aca="false">SUM(C37:C46)</f>
        <v>720000</v>
      </c>
      <c r="D47" s="223" t="n">
        <f aca="false">SUM(D37:D46)</f>
        <v>720000</v>
      </c>
      <c r="E47" s="223" t="n">
        <f aca="false">SUM(E37:E46)</f>
        <v>0</v>
      </c>
      <c r="F47" s="212" t="s">
        <v>347</v>
      </c>
      <c r="G47" s="223" t="n">
        <f aca="false">SUM(G37:G46)</f>
        <v>150000</v>
      </c>
      <c r="H47" s="223" t="n">
        <f aca="false">SUM(H37:H46)</f>
        <v>150000</v>
      </c>
      <c r="I47" s="223" t="n">
        <f aca="false">SUM(I37:I46)</f>
        <v>150000</v>
      </c>
      <c r="J47" s="223" t="n">
        <f aca="false">SUM(J37:J46)</f>
        <v>0</v>
      </c>
    </row>
    <row r="48" customFormat="false" ht="15.75" hidden="false" customHeight="false" outlineLevel="0" collapsed="false">
      <c r="A48" s="225" t="s">
        <v>331</v>
      </c>
      <c r="B48" s="220"/>
      <c r="C48" s="220"/>
      <c r="D48" s="220"/>
      <c r="E48" s="220"/>
      <c r="F48" s="225" t="s">
        <v>332</v>
      </c>
      <c r="G48" s="220"/>
      <c r="H48" s="220"/>
      <c r="I48" s="220"/>
      <c r="J48" s="220"/>
    </row>
    <row r="49" customFormat="false" ht="47.25" hidden="false" customHeight="false" outlineLevel="0" collapsed="false">
      <c r="A49" s="212" t="s">
        <v>348</v>
      </c>
      <c r="B49" s="223" t="n">
        <f aca="false">B47+B48</f>
        <v>0</v>
      </c>
      <c r="C49" s="223" t="n">
        <f aca="false">C47+C48</f>
        <v>720000</v>
      </c>
      <c r="D49" s="223" t="n">
        <f aca="false">D47+D48</f>
        <v>720000</v>
      </c>
      <c r="E49" s="223" t="n">
        <f aca="false">E47+E48</f>
        <v>0</v>
      </c>
      <c r="F49" s="212" t="s">
        <v>349</v>
      </c>
      <c r="G49" s="223" t="n">
        <f aca="false">G47+G48</f>
        <v>150000</v>
      </c>
      <c r="H49" s="223" t="n">
        <f aca="false">H47+H48</f>
        <v>150000</v>
      </c>
      <c r="I49" s="223" t="n">
        <f aca="false">I47+I48</f>
        <v>150000</v>
      </c>
      <c r="J49" s="223" t="n">
        <f aca="false">J47+J48</f>
        <v>0</v>
      </c>
    </row>
    <row r="50" customFormat="false" ht="15.75" hidden="false" customHeight="false" outlineLevel="0" collapsed="false">
      <c r="A50" s="213" t="s">
        <v>335</v>
      </c>
      <c r="B50" s="226"/>
      <c r="C50" s="226"/>
      <c r="D50" s="226"/>
      <c r="E50" s="226"/>
      <c r="F50" s="226" t="s">
        <v>21</v>
      </c>
      <c r="G50" s="227"/>
      <c r="H50" s="227"/>
      <c r="I50" s="227"/>
      <c r="J50" s="227"/>
    </row>
    <row r="51" customFormat="false" ht="31.5" hidden="false" customHeight="false" outlineLevel="0" collapsed="false">
      <c r="A51" s="39" t="s">
        <v>282</v>
      </c>
      <c r="B51" s="220"/>
      <c r="C51" s="220"/>
      <c r="D51" s="220"/>
      <c r="E51" s="220"/>
      <c r="F51" s="221" t="s">
        <v>283</v>
      </c>
      <c r="G51" s="220"/>
      <c r="H51" s="220"/>
      <c r="I51" s="220"/>
      <c r="J51" s="220"/>
    </row>
    <row r="52" customFormat="false" ht="15.75" hidden="false" customHeight="false" outlineLevel="0" collapsed="false">
      <c r="A52" s="191" t="s">
        <v>336</v>
      </c>
      <c r="B52" s="220"/>
      <c r="C52" s="220"/>
      <c r="D52" s="220"/>
      <c r="E52" s="220"/>
      <c r="F52" s="221" t="s">
        <v>285</v>
      </c>
      <c r="G52" s="220"/>
      <c r="H52" s="220"/>
      <c r="I52" s="220"/>
      <c r="J52" s="220"/>
    </row>
    <row r="53" customFormat="false" ht="31.5" hidden="false" customHeight="false" outlineLevel="0" collapsed="false">
      <c r="A53" s="191" t="s">
        <v>337</v>
      </c>
      <c r="B53" s="231"/>
      <c r="C53" s="231"/>
      <c r="D53" s="231"/>
      <c r="E53" s="231"/>
      <c r="F53" s="221" t="s">
        <v>287</v>
      </c>
      <c r="G53" s="220"/>
      <c r="H53" s="220"/>
      <c r="I53" s="220"/>
      <c r="J53" s="220"/>
    </row>
    <row r="54" customFormat="false" ht="15.75" hidden="false" customHeight="false" outlineLevel="0" collapsed="false">
      <c r="A54" s="221"/>
      <c r="B54" s="220"/>
      <c r="C54" s="220"/>
      <c r="D54" s="220"/>
      <c r="E54" s="220"/>
      <c r="F54" s="221" t="s">
        <v>338</v>
      </c>
      <c r="G54" s="220"/>
      <c r="H54" s="220"/>
      <c r="I54" s="220"/>
      <c r="J54" s="220"/>
    </row>
    <row r="55" customFormat="false" ht="31.5" hidden="false" customHeight="false" outlineLevel="0" collapsed="false">
      <c r="A55" s="221"/>
      <c r="B55" s="220"/>
      <c r="C55" s="220"/>
      <c r="D55" s="220"/>
      <c r="E55" s="220"/>
      <c r="F55" s="221" t="s">
        <v>339</v>
      </c>
      <c r="G55" s="220"/>
      <c r="H55" s="220"/>
      <c r="I55" s="220"/>
      <c r="J55" s="220"/>
    </row>
    <row r="56" customFormat="false" ht="31.5" hidden="false" customHeight="false" outlineLevel="0" collapsed="false">
      <c r="A56" s="221"/>
      <c r="B56" s="220"/>
      <c r="C56" s="220"/>
      <c r="D56" s="220"/>
      <c r="E56" s="220"/>
      <c r="F56" s="228" t="s">
        <v>340</v>
      </c>
      <c r="G56" s="220" t="n">
        <f aca="false">'5.sz.tábla '!B29</f>
        <v>75000</v>
      </c>
      <c r="H56" s="220" t="n">
        <f aca="false">'5.sz.tábla '!C29</f>
        <v>75000</v>
      </c>
      <c r="I56" s="220" t="n">
        <f aca="false">'5.sz.tábla '!D29</f>
        <v>75000</v>
      </c>
      <c r="J56" s="220" t="n">
        <f aca="false">'5.sz.tábla '!E29</f>
        <v>0</v>
      </c>
    </row>
    <row r="57" customFormat="false" ht="31.5" hidden="false" customHeight="false" outlineLevel="0" collapsed="false">
      <c r="A57" s="225"/>
      <c r="B57" s="220"/>
      <c r="C57" s="220"/>
      <c r="D57" s="220"/>
      <c r="E57" s="220"/>
      <c r="F57" s="191" t="s">
        <v>291</v>
      </c>
      <c r="G57" s="220"/>
      <c r="H57" s="220"/>
      <c r="I57" s="220"/>
      <c r="J57" s="220"/>
    </row>
    <row r="58" customFormat="false" ht="31.5" hidden="false" customHeight="false" outlineLevel="0" collapsed="false">
      <c r="A58" s="225"/>
      <c r="B58" s="220"/>
      <c r="C58" s="220"/>
      <c r="D58" s="220"/>
      <c r="E58" s="220"/>
      <c r="F58" s="191" t="s">
        <v>341</v>
      </c>
      <c r="G58" s="220"/>
      <c r="H58" s="220"/>
      <c r="I58" s="220"/>
      <c r="J58" s="220"/>
    </row>
    <row r="59" customFormat="false" ht="31.5" hidden="false" customHeight="false" outlineLevel="0" collapsed="false">
      <c r="A59" s="212" t="s">
        <v>350</v>
      </c>
      <c r="B59" s="223" t="n">
        <f aca="false">SUM(B51:B57)</f>
        <v>0</v>
      </c>
      <c r="C59" s="223" t="n">
        <f aca="false">SUM(C51:C57)</f>
        <v>0</v>
      </c>
      <c r="D59" s="223" t="n">
        <f aca="false">SUM(D51:D57)</f>
        <v>0</v>
      </c>
      <c r="E59" s="223" t="n">
        <f aca="false">SUM(E51:E57)</f>
        <v>0</v>
      </c>
      <c r="F59" s="212" t="s">
        <v>351</v>
      </c>
      <c r="G59" s="223" t="n">
        <f aca="false">SUM(G51:G58)</f>
        <v>75000</v>
      </c>
      <c r="H59" s="223" t="n">
        <f aca="false">SUM(H51:H58)</f>
        <v>75000</v>
      </c>
      <c r="I59" s="223" t="n">
        <f aca="false">SUM(I51:I58)</f>
        <v>75000</v>
      </c>
      <c r="J59" s="223" t="n">
        <f aca="false">SUM(J51:J58)</f>
        <v>0</v>
      </c>
    </row>
    <row r="60" customFormat="false" ht="15.75" hidden="false" customHeight="false" outlineLevel="0" collapsed="false">
      <c r="A60" s="225" t="s">
        <v>331</v>
      </c>
      <c r="B60" s="220"/>
      <c r="C60" s="220"/>
      <c r="D60" s="220"/>
      <c r="E60" s="220"/>
      <c r="F60" s="225" t="s">
        <v>332</v>
      </c>
      <c r="G60" s="220"/>
      <c r="H60" s="220"/>
      <c r="I60" s="220"/>
      <c r="J60" s="220"/>
    </row>
    <row r="61" customFormat="false" ht="15.75" hidden="false" customHeight="false" outlineLevel="0" collapsed="false">
      <c r="A61" s="225"/>
      <c r="B61" s="220"/>
      <c r="C61" s="220"/>
      <c r="D61" s="220"/>
      <c r="E61" s="220"/>
      <c r="F61" s="221"/>
      <c r="G61" s="220"/>
      <c r="H61" s="220"/>
      <c r="I61" s="220"/>
      <c r="J61" s="220"/>
    </row>
    <row r="62" customFormat="false" ht="47.25" hidden="false" customHeight="false" outlineLevel="0" collapsed="false">
      <c r="A62" s="212" t="s">
        <v>352</v>
      </c>
      <c r="B62" s="223" t="n">
        <f aca="false">B59+B60</f>
        <v>0</v>
      </c>
      <c r="C62" s="223" t="n">
        <f aca="false">C59+C60</f>
        <v>0</v>
      </c>
      <c r="D62" s="223" t="n">
        <f aca="false">D59+D60</f>
        <v>0</v>
      </c>
      <c r="E62" s="223" t="n">
        <f aca="false">E59+E60</f>
        <v>0</v>
      </c>
      <c r="F62" s="212" t="s">
        <v>353</v>
      </c>
      <c r="G62" s="223" t="n">
        <f aca="false">G59+G60</f>
        <v>75000</v>
      </c>
      <c r="H62" s="223" t="n">
        <f aca="false">H59+H60</f>
        <v>75000</v>
      </c>
      <c r="I62" s="223" t="n">
        <f aca="false">I59+I60</f>
        <v>75000</v>
      </c>
      <c r="J62" s="223" t="n">
        <f aca="false">J59+J60</f>
        <v>0</v>
      </c>
    </row>
    <row r="63" customFormat="false" ht="15.75" hidden="false" customHeight="false" outlineLevel="0" collapsed="false">
      <c r="A63" s="216"/>
      <c r="B63" s="232" t="n">
        <f aca="false">B62+B49</f>
        <v>0</v>
      </c>
      <c r="C63" s="232" t="n">
        <f aca="false">C62+C49</f>
        <v>720000</v>
      </c>
      <c r="D63" s="232" t="n">
        <f aca="false">D62+D49</f>
        <v>720000</v>
      </c>
      <c r="E63" s="232" t="n">
        <f aca="false">E62+E49</f>
        <v>0</v>
      </c>
      <c r="F63" s="226"/>
      <c r="G63" s="229" t="n">
        <f aca="false">G62+G49</f>
        <v>225000</v>
      </c>
      <c r="H63" s="229" t="n">
        <f aca="false">H62+H49</f>
        <v>225000</v>
      </c>
      <c r="I63" s="229" t="n">
        <f aca="false">I62+I49</f>
        <v>225000</v>
      </c>
      <c r="J63" s="229" t="n">
        <f aca="false">J62+J49</f>
        <v>0</v>
      </c>
    </row>
    <row r="64" customFormat="false" ht="15.75" hidden="false" customHeight="true" outlineLevel="0" collapsed="false">
      <c r="A64" s="211" t="s">
        <v>354</v>
      </c>
      <c r="B64" s="211"/>
      <c r="C64" s="211"/>
      <c r="D64" s="211"/>
      <c r="E64" s="211"/>
      <c r="F64" s="211"/>
    </row>
    <row r="66" s="208" customFormat="true" ht="47.25" hidden="false" customHeight="false" outlineLevel="0" collapsed="false">
      <c r="A66" s="233" t="s">
        <v>246</v>
      </c>
      <c r="B66" s="6" t="str">
        <f aca="false">B6</f>
        <v>2018. évi eredeti előirányzat</v>
      </c>
      <c r="C66" s="6" t="str">
        <f aca="false">C6</f>
        <v>I. Módosítás</v>
      </c>
      <c r="D66" s="6" t="str">
        <f aca="false">D6</f>
        <v>II. Módosítás</v>
      </c>
      <c r="E66" s="6" t="str">
        <f aca="false">E6</f>
        <v>Eltérés</v>
      </c>
      <c r="F66" s="212" t="s">
        <v>247</v>
      </c>
      <c r="G66" s="6" t="str">
        <f aca="false">G6</f>
        <v>2018. évi eredeti előirányzat</v>
      </c>
      <c r="H66" s="6" t="str">
        <f aca="false">H6</f>
        <v>I. Módosítás</v>
      </c>
      <c r="I66" s="6" t="str">
        <f aca="false">I6</f>
        <v>II. Módosítás</v>
      </c>
      <c r="J66" s="6" t="str">
        <f aca="false">J6</f>
        <v>Eltérés</v>
      </c>
    </row>
    <row r="67" customFormat="false" ht="15.75" hidden="false" customHeight="false" outlineLevel="0" collapsed="false">
      <c r="A67" s="234" t="s">
        <v>325</v>
      </c>
      <c r="B67" s="214"/>
      <c r="C67" s="215"/>
      <c r="D67" s="215"/>
      <c r="E67" s="215"/>
      <c r="F67" s="235" t="s">
        <v>19</v>
      </c>
      <c r="G67" s="230"/>
      <c r="H67" s="230"/>
      <c r="I67" s="230"/>
      <c r="J67" s="230"/>
    </row>
    <row r="68" customFormat="false" ht="31.5" hidden="false" customHeight="false" outlineLevel="0" collapsed="false">
      <c r="A68" s="236" t="s">
        <v>326</v>
      </c>
      <c r="B68" s="220"/>
      <c r="C68" s="220"/>
      <c r="D68" s="220"/>
      <c r="E68" s="220"/>
      <c r="F68" s="221" t="s">
        <v>249</v>
      </c>
      <c r="G68" s="220"/>
      <c r="H68" s="220"/>
      <c r="I68" s="220"/>
      <c r="J68" s="220"/>
    </row>
    <row r="69" customFormat="false" ht="15.75" hidden="false" customHeight="false" outlineLevel="0" collapsed="false">
      <c r="A69" s="237" t="s">
        <v>250</v>
      </c>
      <c r="B69" s="220"/>
      <c r="C69" s="220"/>
      <c r="D69" s="220"/>
      <c r="E69" s="220"/>
      <c r="F69" s="221" t="s">
        <v>327</v>
      </c>
      <c r="G69" s="220"/>
      <c r="H69" s="220"/>
      <c r="I69" s="220"/>
      <c r="J69" s="220"/>
    </row>
    <row r="70" customFormat="false" ht="15.75" hidden="false" customHeight="false" outlineLevel="0" collapsed="false">
      <c r="A70" s="238" t="s">
        <v>252</v>
      </c>
      <c r="B70" s="220"/>
      <c r="C70" s="220"/>
      <c r="D70" s="220"/>
      <c r="E70" s="220"/>
      <c r="F70" s="221" t="s">
        <v>253</v>
      </c>
      <c r="G70" s="220"/>
      <c r="H70" s="220"/>
      <c r="I70" s="220"/>
      <c r="J70" s="220"/>
    </row>
    <row r="71" customFormat="false" ht="31.5" hidden="false" customHeight="false" outlineLevel="0" collapsed="false">
      <c r="A71" s="239" t="s">
        <v>254</v>
      </c>
      <c r="B71" s="220"/>
      <c r="C71" s="220"/>
      <c r="D71" s="220"/>
      <c r="E71" s="220"/>
      <c r="F71" s="221" t="s">
        <v>255</v>
      </c>
      <c r="G71" s="220"/>
      <c r="H71" s="220"/>
      <c r="I71" s="220"/>
      <c r="J71" s="220"/>
    </row>
    <row r="72" customFormat="false" ht="15.75" hidden="false" customHeight="false" outlineLevel="0" collapsed="false">
      <c r="A72" s="237"/>
      <c r="B72" s="220"/>
      <c r="C72" s="220"/>
      <c r="D72" s="220"/>
      <c r="E72" s="220"/>
      <c r="F72" s="221" t="s">
        <v>256</v>
      </c>
      <c r="G72" s="220"/>
      <c r="H72" s="220"/>
      <c r="I72" s="220"/>
      <c r="J72" s="220"/>
    </row>
    <row r="73" customFormat="false" ht="15.75" hidden="false" customHeight="false" outlineLevel="0" collapsed="false">
      <c r="A73" s="238"/>
      <c r="B73" s="220"/>
      <c r="C73" s="220"/>
      <c r="D73" s="220"/>
      <c r="E73" s="220"/>
      <c r="F73" s="191" t="s">
        <v>257</v>
      </c>
      <c r="G73" s="220"/>
      <c r="H73" s="220"/>
      <c r="I73" s="220"/>
      <c r="J73" s="220"/>
    </row>
    <row r="74" customFormat="false" ht="31.5" hidden="false" customHeight="false" outlineLevel="0" collapsed="false">
      <c r="A74" s="238"/>
      <c r="B74" s="220"/>
      <c r="C74" s="220"/>
      <c r="D74" s="220"/>
      <c r="E74" s="220"/>
      <c r="F74" s="191" t="s">
        <v>258</v>
      </c>
      <c r="G74" s="220"/>
      <c r="H74" s="220"/>
      <c r="I74" s="220"/>
      <c r="J74" s="220"/>
    </row>
    <row r="75" customFormat="false" ht="31.5" hidden="false" customHeight="false" outlineLevel="0" collapsed="false">
      <c r="A75" s="236"/>
      <c r="B75" s="222"/>
      <c r="C75" s="222"/>
      <c r="D75" s="222"/>
      <c r="E75" s="222"/>
      <c r="F75" s="195" t="s">
        <v>259</v>
      </c>
      <c r="G75" s="220"/>
      <c r="H75" s="220"/>
      <c r="I75" s="220"/>
      <c r="J75" s="220"/>
    </row>
    <row r="76" customFormat="false" ht="31.5" hidden="false" customHeight="false" outlineLevel="0" collapsed="false">
      <c r="A76" s="239"/>
      <c r="B76" s="220"/>
      <c r="C76" s="220"/>
      <c r="D76" s="220"/>
      <c r="E76" s="220"/>
      <c r="F76" s="191" t="s">
        <v>260</v>
      </c>
      <c r="G76" s="220"/>
      <c r="H76" s="220"/>
      <c r="I76" s="220"/>
      <c r="J76" s="220"/>
    </row>
    <row r="77" customFormat="false" ht="15.75" hidden="false" customHeight="false" outlineLevel="0" collapsed="false">
      <c r="A77" s="240"/>
      <c r="B77" s="220"/>
      <c r="C77" s="220"/>
      <c r="D77" s="220"/>
      <c r="E77" s="220"/>
      <c r="F77" s="191" t="s">
        <v>261</v>
      </c>
      <c r="G77" s="220"/>
      <c r="H77" s="220"/>
      <c r="I77" s="220"/>
      <c r="J77" s="220"/>
    </row>
    <row r="78" customFormat="false" ht="31.5" hidden="false" customHeight="false" outlineLevel="0" collapsed="false">
      <c r="A78" s="233" t="s">
        <v>355</v>
      </c>
      <c r="B78" s="223" t="n">
        <f aca="false">SUM(B68:B77)</f>
        <v>0</v>
      </c>
      <c r="C78" s="223" t="n">
        <f aca="false">SUM(C68:C77)</f>
        <v>0</v>
      </c>
      <c r="D78" s="223" t="n">
        <f aca="false">SUM(D68:D77)</f>
        <v>0</v>
      </c>
      <c r="E78" s="223" t="n">
        <f aca="false">SUM(E68:E77)</f>
        <v>0</v>
      </c>
      <c r="F78" s="212" t="s">
        <v>356</v>
      </c>
      <c r="G78" s="223" t="n">
        <f aca="false">SUM(G68:G77)</f>
        <v>0</v>
      </c>
      <c r="H78" s="223" t="n">
        <f aca="false">SUM(H68:H77)</f>
        <v>0</v>
      </c>
      <c r="I78" s="223" t="n">
        <f aca="false">SUM(I68:I77)</f>
        <v>0</v>
      </c>
      <c r="J78" s="223" t="n">
        <f aca="false">SUM(J68:J77)</f>
        <v>0</v>
      </c>
    </row>
    <row r="79" customFormat="false" ht="15.75" hidden="false" customHeight="false" outlineLevel="0" collapsed="false">
      <c r="A79" s="241" t="s">
        <v>331</v>
      </c>
      <c r="B79" s="220"/>
      <c r="C79" s="220"/>
      <c r="D79" s="220"/>
      <c r="E79" s="220"/>
      <c r="F79" s="225" t="s">
        <v>332</v>
      </c>
      <c r="G79" s="220"/>
      <c r="H79" s="220"/>
      <c r="I79" s="220"/>
      <c r="J79" s="220"/>
    </row>
    <row r="80" customFormat="false" ht="47.25" hidden="false" customHeight="false" outlineLevel="0" collapsed="false">
      <c r="A80" s="233" t="s">
        <v>357</v>
      </c>
      <c r="B80" s="223" t="n">
        <f aca="false">B78+B79</f>
        <v>0</v>
      </c>
      <c r="C80" s="223" t="n">
        <f aca="false">C78+C79</f>
        <v>0</v>
      </c>
      <c r="D80" s="223" t="n">
        <f aca="false">D78+D79</f>
        <v>0</v>
      </c>
      <c r="E80" s="223" t="n">
        <f aca="false">E78+E79</f>
        <v>0</v>
      </c>
      <c r="F80" s="212" t="s">
        <v>358</v>
      </c>
      <c r="G80" s="223" t="n">
        <f aca="false">G78+G79</f>
        <v>0</v>
      </c>
      <c r="H80" s="223" t="n">
        <f aca="false">H78+H79</f>
        <v>0</v>
      </c>
      <c r="I80" s="223" t="n">
        <f aca="false">I78+I79</f>
        <v>0</v>
      </c>
      <c r="J80" s="223" t="n">
        <f aca="false">J78+J79</f>
        <v>0</v>
      </c>
    </row>
    <row r="81" customFormat="false" ht="15.75" hidden="false" customHeight="false" outlineLevel="0" collapsed="false">
      <c r="A81" s="233" t="s">
        <v>335</v>
      </c>
      <c r="B81" s="226"/>
      <c r="C81" s="226"/>
      <c r="D81" s="226"/>
      <c r="E81" s="226"/>
      <c r="F81" s="242" t="s">
        <v>21</v>
      </c>
      <c r="G81" s="227"/>
      <c r="H81" s="227"/>
      <c r="I81" s="227"/>
      <c r="J81" s="227"/>
    </row>
    <row r="82" customFormat="false" ht="31.5" hidden="false" customHeight="false" outlineLevel="0" collapsed="false">
      <c r="A82" s="239" t="s">
        <v>282</v>
      </c>
      <c r="B82" s="223"/>
      <c r="C82" s="223"/>
      <c r="D82" s="223"/>
      <c r="E82" s="223"/>
      <c r="F82" s="243" t="s">
        <v>283</v>
      </c>
      <c r="G82" s="244"/>
      <c r="H82" s="244"/>
      <c r="I82" s="220"/>
      <c r="J82" s="220"/>
    </row>
    <row r="83" customFormat="false" ht="15.75" hidden="false" customHeight="false" outlineLevel="0" collapsed="false">
      <c r="A83" s="245" t="s">
        <v>336</v>
      </c>
      <c r="B83" s="220"/>
      <c r="C83" s="220"/>
      <c r="D83" s="220"/>
      <c r="E83" s="220"/>
      <c r="F83" s="246" t="s">
        <v>285</v>
      </c>
      <c r="G83" s="244"/>
      <c r="H83" s="244"/>
      <c r="I83" s="220"/>
      <c r="J83" s="220"/>
    </row>
    <row r="84" customFormat="false" ht="31.5" hidden="false" customHeight="false" outlineLevel="0" collapsed="false">
      <c r="A84" s="245" t="s">
        <v>337</v>
      </c>
      <c r="B84" s="247"/>
      <c r="C84" s="247"/>
      <c r="D84" s="247"/>
      <c r="E84" s="247"/>
      <c r="F84" s="246" t="s">
        <v>287</v>
      </c>
      <c r="G84" s="244"/>
      <c r="H84" s="244"/>
      <c r="I84" s="220"/>
      <c r="J84" s="220"/>
    </row>
    <row r="85" customFormat="false" ht="15.75" hidden="false" customHeight="false" outlineLevel="0" collapsed="false">
      <c r="A85" s="240"/>
      <c r="B85" s="248"/>
      <c r="C85" s="249"/>
      <c r="D85" s="249"/>
      <c r="E85" s="249"/>
      <c r="F85" s="250" t="s">
        <v>338</v>
      </c>
      <c r="G85" s="251"/>
      <c r="H85" s="251"/>
      <c r="I85" s="220"/>
      <c r="J85" s="220"/>
    </row>
    <row r="86" customFormat="false" ht="31.5" hidden="false" customHeight="false" outlineLevel="0" collapsed="false">
      <c r="A86" s="212" t="s">
        <v>350</v>
      </c>
      <c r="B86" s="223" t="n">
        <f aca="false">SUM(B82:B84)</f>
        <v>0</v>
      </c>
      <c r="C86" s="223" t="n">
        <f aca="false">SUM(C82:C84)</f>
        <v>0</v>
      </c>
      <c r="D86" s="223" t="n">
        <f aca="false">SUM(D82:D84)</f>
        <v>0</v>
      </c>
      <c r="E86" s="223" t="n">
        <f aca="false">SUM(E82:E84)</f>
        <v>0</v>
      </c>
      <c r="F86" s="221" t="s">
        <v>339</v>
      </c>
      <c r="G86" s="220"/>
      <c r="H86" s="220"/>
      <c r="I86" s="220"/>
      <c r="J86" s="220"/>
    </row>
    <row r="87" customFormat="false" ht="31.5" hidden="false" customHeight="false" outlineLevel="0" collapsed="false">
      <c r="A87" s="225" t="s">
        <v>331</v>
      </c>
      <c r="B87" s="220"/>
      <c r="C87" s="220"/>
      <c r="D87" s="220"/>
      <c r="E87" s="220"/>
      <c r="F87" s="228" t="s">
        <v>340</v>
      </c>
      <c r="G87" s="220"/>
      <c r="H87" s="220"/>
      <c r="I87" s="220"/>
      <c r="J87" s="220"/>
    </row>
    <row r="88" customFormat="false" ht="31.5" hidden="false" customHeight="false" outlineLevel="0" collapsed="false">
      <c r="A88" s="252"/>
      <c r="B88" s="253"/>
      <c r="C88" s="254"/>
      <c r="D88" s="254"/>
      <c r="E88" s="254"/>
      <c r="F88" s="255" t="s">
        <v>292</v>
      </c>
      <c r="G88" s="253"/>
      <c r="H88" s="253"/>
      <c r="I88" s="220"/>
      <c r="J88" s="220"/>
    </row>
    <row r="89" customFormat="false" ht="47.25" hidden="false" customHeight="false" outlineLevel="0" collapsed="false">
      <c r="A89" s="256" t="s">
        <v>359</v>
      </c>
      <c r="B89" s="257" t="n">
        <f aca="false">SUM(B82:B88)</f>
        <v>0</v>
      </c>
      <c r="C89" s="257" t="n">
        <f aca="false">SUM(C82:C88)</f>
        <v>0</v>
      </c>
      <c r="D89" s="257" t="n">
        <f aca="false">SUM(D82:D88)</f>
        <v>0</v>
      </c>
      <c r="E89" s="257" t="n">
        <f aca="false">SUM(E82:E88)</f>
        <v>0</v>
      </c>
      <c r="F89" s="258" t="s">
        <v>360</v>
      </c>
      <c r="G89" s="257" t="n">
        <f aca="false">SUM(G82:G88)</f>
        <v>0</v>
      </c>
      <c r="H89" s="257" t="n">
        <f aca="false">SUM(H82:H88)</f>
        <v>0</v>
      </c>
      <c r="I89" s="257" t="n">
        <f aca="false">SUM(I82:I88)</f>
        <v>0</v>
      </c>
      <c r="J89" s="223" t="n">
        <f aca="false">SUM(J82:J88)</f>
        <v>0</v>
      </c>
    </row>
    <row r="90" customFormat="false" ht="15.75" hidden="false" customHeight="false" outlineLevel="0" collapsed="false">
      <c r="B90" s="229" t="n">
        <f aca="false">B89+B80+B62+B49+B31+B20</f>
        <v>100091327</v>
      </c>
      <c r="C90" s="229" t="n">
        <f aca="false">C89+C80+C62+C49+C31+C20</f>
        <v>106452770</v>
      </c>
      <c r="D90" s="229" t="n">
        <f aca="false">D89+D80+D62+D31+D20</f>
        <v>113676010</v>
      </c>
      <c r="E90" s="229" t="n">
        <f aca="false">E89+E80+E62+E49+E31+E20</f>
        <v>7943240</v>
      </c>
      <c r="G90" s="229" t="n">
        <f aca="false">G89+G80+G62+G49+G31+G20</f>
        <v>100316327</v>
      </c>
      <c r="H90" s="229" t="n">
        <f aca="false">H89+H80+H62+H49+H31+H20</f>
        <v>105957770</v>
      </c>
      <c r="I90" s="229" t="n">
        <f aca="false">I89+I80+I62+I49+I31+I20-I63</f>
        <v>113676010</v>
      </c>
      <c r="J90" s="229" t="n">
        <f aca="false">J89+J80+J62+J49+J31+J20</f>
        <v>7943240</v>
      </c>
      <c r="K90" s="229" t="n">
        <f aca="false">E90-J90</f>
        <v>0</v>
      </c>
    </row>
    <row r="91" customFormat="false" ht="15.75" hidden="false" customHeight="false" outlineLevel="0" collapsed="false">
      <c r="A91" s="208" t="s">
        <v>361</v>
      </c>
      <c r="B91" s="229" t="n">
        <f aca="false">G90-B90</f>
        <v>225000</v>
      </c>
      <c r="C91" s="229"/>
      <c r="D91" s="229"/>
      <c r="E91" s="229"/>
    </row>
  </sheetData>
  <mergeCells count="3">
    <mergeCell ref="A4:J4"/>
    <mergeCell ref="A33:F33"/>
    <mergeCell ref="A64:F6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59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7. melléklet
Az önkormányzat 2018. évi költségvetéséről szóló 8/2018. (IX. 25.) önkormányzati rendelethez</oddHeader>
    <oddFooter/>
  </headerFooter>
  <rowBreaks count="2" manualBreakCount="2">
    <brk id="32" man="true" max="16383" min="0"/>
    <brk id="63" man="true" max="16383" min="0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00FFFF"/>
    <pageSetUpPr fitToPage="true"/>
  </sheetPr>
  <dimension ref="A1:O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89" workbookViewId="0">
      <selection pane="topLeft" activeCell="A3" activeCellId="0" sqref="A3"/>
    </sheetView>
  </sheetViews>
  <sheetFormatPr defaultRowHeight="12.75" zeroHeight="false" outlineLevelRow="0" outlineLevelCol="0"/>
  <cols>
    <col collapsed="false" customWidth="true" hidden="false" outlineLevel="0" max="1" min="1" style="259" width="51"/>
    <col collapsed="false" customWidth="true" hidden="false" outlineLevel="0" max="2" min="2" style="260" width="13.57"/>
    <col collapsed="false" customWidth="true" hidden="false" outlineLevel="0" max="3" min="3" style="260" width="12.71"/>
    <col collapsed="false" customWidth="true" hidden="false" outlineLevel="0" max="5" min="4" style="260" width="13.29"/>
    <col collapsed="false" customWidth="true" hidden="false" outlineLevel="0" max="6" min="6" style="260" width="15.57"/>
    <col collapsed="false" customWidth="true" hidden="false" outlineLevel="0" max="7" min="7" style="260" width="17.29"/>
    <col collapsed="false" customWidth="true" hidden="false" outlineLevel="0" max="9" min="8" style="260" width="13.29"/>
    <col collapsed="false" customWidth="true" hidden="false" outlineLevel="0" max="10" min="10" style="260" width="16.14"/>
    <col collapsed="false" customWidth="true" hidden="false" outlineLevel="0" max="13" min="11" style="260" width="13.29"/>
    <col collapsed="false" customWidth="true" hidden="false" outlineLevel="0" max="14" min="14" style="260" width="14.15"/>
    <col collapsed="false" customWidth="true" hidden="false" outlineLevel="0" max="15" min="15" style="260" width="12.71"/>
    <col collapsed="false" customWidth="true" hidden="false" outlineLevel="0" max="1025" min="16" style="260" width="9.14"/>
  </cols>
  <sheetData>
    <row r="1" customFormat="false" ht="15.75" hidden="false" customHeight="false" outlineLevel="0" collapsed="false">
      <c r="A1" s="261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customFormat="false" ht="15.75" hidden="false" customHeight="false" outlineLevel="0" collapsed="false">
      <c r="A2" s="262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263"/>
      <c r="N2" s="263"/>
    </row>
    <row r="3" customFormat="false" ht="15.75" hidden="false" customHeight="false" outlineLevel="0" collapsed="false">
      <c r="A3" s="264" t="s">
        <v>362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customFormat="false" ht="16.5" hidden="false" customHeight="false" outlineLevel="0" collapsed="false">
      <c r="A4" s="261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265"/>
    </row>
    <row r="5" customFormat="false" ht="16.5" hidden="false" customHeight="false" outlineLevel="0" collapsed="false">
      <c r="A5" s="266" t="s">
        <v>363</v>
      </c>
      <c r="B5" s="267" t="s">
        <v>364</v>
      </c>
      <c r="C5" s="267" t="s">
        <v>365</v>
      </c>
      <c r="D5" s="267" t="s">
        <v>366</v>
      </c>
      <c r="E5" s="267" t="s">
        <v>367</v>
      </c>
      <c r="F5" s="267" t="s">
        <v>368</v>
      </c>
      <c r="G5" s="267" t="s">
        <v>369</v>
      </c>
      <c r="H5" s="267" t="s">
        <v>370</v>
      </c>
      <c r="I5" s="267" t="s">
        <v>371</v>
      </c>
      <c r="J5" s="267" t="s">
        <v>372</v>
      </c>
      <c r="K5" s="267" t="s">
        <v>373</v>
      </c>
      <c r="L5" s="267" t="s">
        <v>374</v>
      </c>
      <c r="M5" s="267" t="s">
        <v>375</v>
      </c>
      <c r="N5" s="268" t="s">
        <v>152</v>
      </c>
    </row>
    <row r="6" customFormat="false" ht="16.5" hidden="false" customHeight="false" outlineLevel="0" collapsed="false">
      <c r="A6" s="269" t="s">
        <v>376</v>
      </c>
      <c r="B6" s="270" t="n">
        <v>44133173</v>
      </c>
      <c r="C6" s="270" t="n">
        <f aca="false">SUM(B37)</f>
        <v>40801264</v>
      </c>
      <c r="D6" s="270" t="n">
        <f aca="false">SUM(C37)</f>
        <v>41875090</v>
      </c>
      <c r="E6" s="270" t="n">
        <f aca="false">SUM(D37)</f>
        <v>50809556</v>
      </c>
      <c r="F6" s="270" t="n">
        <f aca="false">SUM(E37)</f>
        <v>47728156</v>
      </c>
      <c r="G6" s="270" t="n">
        <f aca="false">SUM(F37)</f>
        <v>45723916</v>
      </c>
      <c r="H6" s="270" t="n">
        <f aca="false">SUM(G37)</f>
        <v>48318435</v>
      </c>
      <c r="I6" s="270" t="n">
        <f aca="false">SUM(H37)</f>
        <v>44889484</v>
      </c>
      <c r="J6" s="270" t="n">
        <f aca="false">SUM(I37)</f>
        <v>47605493</v>
      </c>
      <c r="K6" s="270" t="n">
        <f aca="false">SUM(J37)</f>
        <v>46795432</v>
      </c>
      <c r="L6" s="270" t="n">
        <f aca="false">SUM(K37)</f>
        <v>41363371</v>
      </c>
      <c r="M6" s="270" t="n">
        <f aca="false">SUM(L37)</f>
        <v>21941343</v>
      </c>
      <c r="N6" s="270" t="n">
        <v>44133173</v>
      </c>
      <c r="O6" s="271"/>
    </row>
    <row r="7" customFormat="false" ht="30" hidden="false" customHeight="true" outlineLevel="0" collapsed="false">
      <c r="A7" s="272" t="s">
        <v>377</v>
      </c>
      <c r="B7" s="273" t="n">
        <f aca="false">2270722+426721</f>
        <v>2697443</v>
      </c>
      <c r="C7" s="273" t="n">
        <f aca="false">2270722+522658</f>
        <v>2793380</v>
      </c>
      <c r="D7" s="273" t="n">
        <f aca="false">2270722+503892</f>
        <v>2774614</v>
      </c>
      <c r="E7" s="273" t="n">
        <f aca="false">2270722+428912</f>
        <v>2699634</v>
      </c>
      <c r="F7" s="273" t="n">
        <f aca="false">2270722+433179</f>
        <v>2703901</v>
      </c>
      <c r="G7" s="273" t="n">
        <f aca="false">2270722+8188271</f>
        <v>10458993</v>
      </c>
      <c r="H7" s="273" t="n">
        <f aca="false">2270722+621727</f>
        <v>2892449</v>
      </c>
      <c r="I7" s="273" t="n">
        <f aca="false">2270722+463279</f>
        <v>2734001</v>
      </c>
      <c r="J7" s="273" t="n">
        <f aca="false">2270722+450000</f>
        <v>2720722</v>
      </c>
      <c r="K7" s="273" t="n">
        <f aca="false">2270722+450000</f>
        <v>2720722</v>
      </c>
      <c r="L7" s="273" t="n">
        <f aca="false">2270722+450000</f>
        <v>2720722</v>
      </c>
      <c r="M7" s="273" t="n">
        <f aca="false">2270722+1759852</f>
        <v>4030574</v>
      </c>
      <c r="N7" s="274" t="n">
        <f aca="false">SUM(B7:M7)</f>
        <v>41947155</v>
      </c>
      <c r="O7" s="271" t="n">
        <f aca="false">'2.sz.tábla'!D5</f>
        <v>41947155</v>
      </c>
    </row>
    <row r="8" customFormat="false" ht="15.75" hidden="false" customHeight="false" outlineLevel="0" collapsed="false">
      <c r="A8" s="275" t="s">
        <v>325</v>
      </c>
      <c r="B8" s="276" t="n">
        <v>435592</v>
      </c>
      <c r="C8" s="276" t="n">
        <v>588573</v>
      </c>
      <c r="D8" s="276" t="n">
        <v>279162</v>
      </c>
      <c r="E8" s="276" t="n">
        <v>278514</v>
      </c>
      <c r="F8" s="276" t="n">
        <v>2662835</v>
      </c>
      <c r="G8" s="276" t="n">
        <v>829149</v>
      </c>
      <c r="H8" s="276" t="n">
        <v>58593</v>
      </c>
      <c r="I8" s="276" t="n">
        <v>1005314</v>
      </c>
      <c r="J8" s="276" t="n">
        <v>50000</v>
      </c>
      <c r="K8" s="276" t="n">
        <v>1400000</v>
      </c>
      <c r="L8" s="276" t="n">
        <v>50000</v>
      </c>
      <c r="M8" s="276" t="n">
        <v>224788</v>
      </c>
      <c r="N8" s="277" t="n">
        <f aca="false">SUM(B8:M8)</f>
        <v>7862520</v>
      </c>
      <c r="O8" s="271" t="n">
        <f aca="false">'2.sz.tábla'!D47</f>
        <v>7862520</v>
      </c>
    </row>
    <row r="9" customFormat="false" ht="15.75" hidden="false" customHeight="false" outlineLevel="0" collapsed="false">
      <c r="A9" s="278" t="s">
        <v>378</v>
      </c>
      <c r="B9" s="140" t="n">
        <v>130102</v>
      </c>
      <c r="C9" s="140" t="n">
        <v>588573</v>
      </c>
      <c r="D9" s="140" t="n">
        <v>7860558</v>
      </c>
      <c r="E9" s="140" t="n">
        <v>655653</v>
      </c>
      <c r="F9" s="140" t="n">
        <v>976008</v>
      </c>
      <c r="G9" s="140" t="n">
        <v>1396624</v>
      </c>
      <c r="H9" s="140" t="n">
        <v>251242</v>
      </c>
      <c r="I9" s="140" t="n">
        <v>1164936</v>
      </c>
      <c r="J9" s="140" t="n">
        <v>5275000</v>
      </c>
      <c r="K9" s="140" t="n">
        <v>1000000</v>
      </c>
      <c r="L9" s="140" t="n">
        <v>250000</v>
      </c>
      <c r="M9" s="140" t="n">
        <v>701304</v>
      </c>
      <c r="N9" s="277" t="n">
        <f aca="false">SUM(B9:M9)</f>
        <v>20250000</v>
      </c>
      <c r="O9" s="279" t="n">
        <f aca="false">'2.sz.tábla'!D33</f>
        <v>20250000</v>
      </c>
    </row>
    <row r="10" customFormat="false" ht="15.75" hidden="false" customHeight="false" outlineLevel="0" collapsed="false">
      <c r="A10" s="278" t="s">
        <v>379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277" t="n">
        <f aca="false">SUM(B10:M10)</f>
        <v>0</v>
      </c>
    </row>
    <row r="11" customFormat="false" ht="15.75" hidden="false" customHeight="false" outlineLevel="0" collapsed="false">
      <c r="A11" s="280" t="s">
        <v>380</v>
      </c>
      <c r="B11" s="281" t="n">
        <f aca="false">SUM(B7:B10)</f>
        <v>3263137</v>
      </c>
      <c r="C11" s="281" t="n">
        <f aca="false">SUM(C7:C10)</f>
        <v>3970526</v>
      </c>
      <c r="D11" s="281" t="n">
        <f aca="false">SUM(D7:D10)</f>
        <v>10914334</v>
      </c>
      <c r="E11" s="281" t="n">
        <f aca="false">SUM(E7:E10)</f>
        <v>3633801</v>
      </c>
      <c r="F11" s="281" t="n">
        <f aca="false">SUM(F7:F10)</f>
        <v>6342744</v>
      </c>
      <c r="G11" s="281" t="n">
        <f aca="false">SUM(G7:G10)</f>
        <v>12684766</v>
      </c>
      <c r="H11" s="281" t="n">
        <f aca="false">SUM(H7:H10)</f>
        <v>3202284</v>
      </c>
      <c r="I11" s="281" t="n">
        <f aca="false">SUM(I7:I10)</f>
        <v>4904251</v>
      </c>
      <c r="J11" s="281" t="n">
        <f aca="false">SUM(J7:J10)</f>
        <v>8045722</v>
      </c>
      <c r="K11" s="281" t="n">
        <f aca="false">SUM(K7:K10)</f>
        <v>5120722</v>
      </c>
      <c r="L11" s="281" t="n">
        <f aca="false">SUM(L7:L10)</f>
        <v>3020722</v>
      </c>
      <c r="M11" s="281" t="n">
        <f aca="false">SUM(M7:M10)</f>
        <v>4956666</v>
      </c>
      <c r="N11" s="277" t="n">
        <f aca="false">SUM(B11:M11)</f>
        <v>70059675</v>
      </c>
      <c r="O11" s="271" t="n">
        <f aca="false">SUM(B11:M11)</f>
        <v>70059675</v>
      </c>
    </row>
    <row r="12" customFormat="false" ht="30.75" hidden="false" customHeight="true" outlineLevel="0" collapsed="false">
      <c r="A12" s="278" t="s">
        <v>381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277" t="n">
        <f aca="false">SUM(B12:M12)</f>
        <v>0</v>
      </c>
      <c r="O12" s="271" t="n">
        <f aca="false">'2.sz.tábla'!B21</f>
        <v>0</v>
      </c>
    </row>
    <row r="13" customFormat="false" ht="15.75" hidden="false" customHeight="false" outlineLevel="0" collapsed="false">
      <c r="A13" s="278" t="s">
        <v>382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277" t="n">
        <f aca="false">SUM(B13:M13)</f>
        <v>0</v>
      </c>
      <c r="O13" s="271" t="n">
        <f aca="false">'2.sz.tábla'!B60</f>
        <v>0</v>
      </c>
    </row>
    <row r="14" customFormat="false" ht="15.75" hidden="false" customHeight="false" outlineLevel="0" collapsed="false">
      <c r="A14" s="278" t="s">
        <v>383</v>
      </c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277" t="n">
        <f aca="false">SUM(B14:M14)</f>
        <v>0</v>
      </c>
      <c r="O14" s="271" t="n">
        <f aca="false">'2.sz.tábla'!E66</f>
        <v>0</v>
      </c>
    </row>
    <row r="15" customFormat="false" ht="15.75" hidden="false" customHeight="false" outlineLevel="0" collapsed="false">
      <c r="A15" s="280" t="s">
        <v>384</v>
      </c>
      <c r="B15" s="281" t="n">
        <f aca="false">SUM(B12:B14)</f>
        <v>0</v>
      </c>
      <c r="C15" s="281" t="n">
        <f aca="false">SUM(C12:C14)</f>
        <v>0</v>
      </c>
      <c r="D15" s="281" t="n">
        <f aca="false">SUM(D12:D14)</f>
        <v>0</v>
      </c>
      <c r="E15" s="281" t="n">
        <f aca="false">SUM(E12:E14)</f>
        <v>0</v>
      </c>
      <c r="F15" s="281" t="n">
        <f aca="false">SUM(F12:F14)</f>
        <v>0</v>
      </c>
      <c r="G15" s="281" t="n">
        <f aca="false">SUM(G12:G14)</f>
        <v>0</v>
      </c>
      <c r="H15" s="281" t="n">
        <f aca="false">SUM(H12:H14)</f>
        <v>0</v>
      </c>
      <c r="I15" s="281" t="n">
        <f aca="false">SUM(I12:I14)</f>
        <v>0</v>
      </c>
      <c r="J15" s="281" t="n">
        <f aca="false">SUM(J12:J14)</f>
        <v>0</v>
      </c>
      <c r="K15" s="281" t="n">
        <f aca="false">SUM(K12:K14)</f>
        <v>0</v>
      </c>
      <c r="L15" s="281" t="n">
        <f aca="false">SUM(L12:L14)</f>
        <v>0</v>
      </c>
      <c r="M15" s="281" t="n">
        <f aca="false">SUM(M12:M14)</f>
        <v>0</v>
      </c>
      <c r="N15" s="277" t="n">
        <f aca="false">SUM(B15:M15)</f>
        <v>0</v>
      </c>
      <c r="O15" s="271" t="n">
        <f aca="false">'2.sz.tábla'!E60+'2.sz.tábla'!E21</f>
        <v>0</v>
      </c>
    </row>
    <row r="16" customFormat="false" ht="15.75" hidden="false" customHeight="false" outlineLevel="0" collapsed="false">
      <c r="A16" s="282" t="s">
        <v>13</v>
      </c>
      <c r="B16" s="140" t="n">
        <f aca="false">SUM(B11,B15)</f>
        <v>3263137</v>
      </c>
      <c r="C16" s="140" t="n">
        <f aca="false">SUM(C11,C15)</f>
        <v>3970526</v>
      </c>
      <c r="D16" s="140" t="n">
        <f aca="false">SUM(D11,D15)</f>
        <v>10914334</v>
      </c>
      <c r="E16" s="140" t="n">
        <f aca="false">SUM(E11,E15)</f>
        <v>3633801</v>
      </c>
      <c r="F16" s="140" t="n">
        <f aca="false">SUM(F11,F15)</f>
        <v>6342744</v>
      </c>
      <c r="G16" s="140" t="n">
        <f aca="false">SUM(G11,G15)</f>
        <v>12684766</v>
      </c>
      <c r="H16" s="140" t="n">
        <f aca="false">SUM(H11,H15)</f>
        <v>3202284</v>
      </c>
      <c r="I16" s="140" t="n">
        <f aca="false">SUM(I11,I15)</f>
        <v>4904251</v>
      </c>
      <c r="J16" s="140" t="n">
        <f aca="false">SUM(J11,J15)</f>
        <v>8045722</v>
      </c>
      <c r="K16" s="140" t="n">
        <f aca="false">SUM(K11,K15)</f>
        <v>5120722</v>
      </c>
      <c r="L16" s="140" t="n">
        <f aca="false">SUM(L11,L15)</f>
        <v>3020722</v>
      </c>
      <c r="M16" s="140" t="n">
        <f aca="false">SUM(M11,M15)</f>
        <v>4956666</v>
      </c>
      <c r="N16" s="277" t="n">
        <f aca="false">SUM(B16:M16)</f>
        <v>70059675</v>
      </c>
      <c r="O16" s="271" t="n">
        <f aca="false">'1.sz.tábla'!E14</f>
        <v>7943240</v>
      </c>
    </row>
    <row r="17" customFormat="false" ht="31.5" hidden="false" customHeight="false" outlineLevel="0" collapsed="false">
      <c r="A17" s="278" t="s">
        <v>385</v>
      </c>
      <c r="B17" s="276"/>
      <c r="C17" s="276"/>
      <c r="D17" s="276" t="n">
        <v>199402</v>
      </c>
      <c r="E17" s="276" t="n">
        <v>33659</v>
      </c>
      <c r="F17" s="276" t="n">
        <v>35262</v>
      </c>
      <c r="G17" s="276" t="n">
        <v>35262</v>
      </c>
      <c r="H17" s="276" t="n">
        <v>35262</v>
      </c>
      <c r="I17" s="276" t="n">
        <v>35262</v>
      </c>
      <c r="J17" s="276" t="n">
        <v>35262</v>
      </c>
      <c r="K17" s="276" t="n">
        <v>44953</v>
      </c>
      <c r="L17" s="276" t="n">
        <v>44953</v>
      </c>
      <c r="M17" s="276" t="n">
        <v>44953</v>
      </c>
      <c r="N17" s="277" t="n">
        <f aca="false">SUM(B17:M17)</f>
        <v>544230</v>
      </c>
      <c r="O17" s="283" t="n">
        <f aca="false">'2.sz.tábla'!D82</f>
        <v>544230</v>
      </c>
    </row>
    <row r="18" customFormat="false" ht="15.75" hidden="false" customHeight="false" outlineLevel="0" collapsed="false">
      <c r="A18" s="278" t="s">
        <v>386</v>
      </c>
      <c r="B18" s="140" t="n">
        <v>38541663</v>
      </c>
      <c r="C18" s="140"/>
      <c r="D18" s="140"/>
      <c r="E18" s="140"/>
      <c r="F18" s="140"/>
      <c r="G18" s="140" t="n">
        <v>4352962</v>
      </c>
      <c r="H18" s="140"/>
      <c r="I18" s="140"/>
      <c r="J18" s="140"/>
      <c r="K18" s="140"/>
      <c r="L18" s="140"/>
      <c r="M18" s="140"/>
      <c r="N18" s="284" t="n">
        <f aca="false">SUM(B18:M18)</f>
        <v>42894625</v>
      </c>
      <c r="O18" s="271" t="n">
        <f aca="false">'2.sz.tábla'!E79</f>
        <v>0</v>
      </c>
    </row>
    <row r="19" customFormat="false" ht="15.75" hidden="false" customHeight="false" outlineLevel="0" collapsed="false">
      <c r="A19" s="282" t="s">
        <v>18</v>
      </c>
      <c r="B19" s="285" t="n">
        <f aca="false">SUM(B16:B18)</f>
        <v>41804800</v>
      </c>
      <c r="C19" s="285" t="n">
        <f aca="false">SUM(C16:C18)</f>
        <v>3970526</v>
      </c>
      <c r="D19" s="285" t="n">
        <f aca="false">SUM(D16:D18)</f>
        <v>11113736</v>
      </c>
      <c r="E19" s="285" t="n">
        <f aca="false">SUM(E16:E18)</f>
        <v>3667460</v>
      </c>
      <c r="F19" s="285" t="n">
        <f aca="false">SUM(F16:F18)</f>
        <v>6378006</v>
      </c>
      <c r="G19" s="285" t="n">
        <f aca="false">SUM(G16:G18)</f>
        <v>17072990</v>
      </c>
      <c r="H19" s="285" t="n">
        <f aca="false">SUM(H16:H18)</f>
        <v>3237546</v>
      </c>
      <c r="I19" s="285" t="n">
        <f aca="false">SUM(I16:I18)</f>
        <v>4939513</v>
      </c>
      <c r="J19" s="285" t="n">
        <f aca="false">SUM(J16:J18)</f>
        <v>8080984</v>
      </c>
      <c r="K19" s="285" t="n">
        <f aca="false">SUM(K16:K18)</f>
        <v>5165675</v>
      </c>
      <c r="L19" s="285" t="n">
        <f aca="false">SUM(L16:L18)</f>
        <v>3065675</v>
      </c>
      <c r="M19" s="285" t="n">
        <f aca="false">SUM(M16:M18)</f>
        <v>5001619</v>
      </c>
      <c r="N19" s="286" t="n">
        <f aca="false">SUM(N16:N18)</f>
        <v>113498530</v>
      </c>
      <c r="O19" s="271" t="n">
        <f aca="false">'1.sz.tábla'!E19</f>
        <v>7943240</v>
      </c>
    </row>
    <row r="20" customFormat="false" ht="15.75" hidden="false" customHeight="false" outlineLevel="0" collapsed="false">
      <c r="A20" s="278" t="s">
        <v>387</v>
      </c>
      <c r="B20" s="140" t="n">
        <v>1394112</v>
      </c>
      <c r="C20" s="140" t="n">
        <v>1378616</v>
      </c>
      <c r="D20" s="140" t="n">
        <v>1356216</v>
      </c>
      <c r="E20" s="140" t="n">
        <v>1494465</v>
      </c>
      <c r="F20" s="140" t="n">
        <v>1417669</v>
      </c>
      <c r="G20" s="140" t="n">
        <v>1351689</v>
      </c>
      <c r="H20" s="140" t="n">
        <v>1397643</v>
      </c>
      <c r="I20" s="140" t="n">
        <v>1347232</v>
      </c>
      <c r="J20" s="140" t="n">
        <v>1497571</v>
      </c>
      <c r="K20" s="140" t="n">
        <v>1497571</v>
      </c>
      <c r="L20" s="140" t="n">
        <v>1497571</v>
      </c>
      <c r="M20" s="140" t="n">
        <v>3787734</v>
      </c>
      <c r="N20" s="287" t="n">
        <f aca="false">SUM(B20:M20)</f>
        <v>19418089</v>
      </c>
      <c r="O20" s="271" t="n">
        <f aca="false">'3.tábla'!D7</f>
        <v>19418089</v>
      </c>
    </row>
    <row r="21" customFormat="false" ht="15.75" hidden="false" customHeight="false" outlineLevel="0" collapsed="false">
      <c r="A21" s="278" t="s">
        <v>388</v>
      </c>
      <c r="B21" s="140" t="n">
        <v>285000</v>
      </c>
      <c r="C21" s="140" t="n">
        <v>243000</v>
      </c>
      <c r="D21" s="140" t="n">
        <v>245000</v>
      </c>
      <c r="E21" s="140" t="n">
        <v>247000</v>
      </c>
      <c r="F21" s="140" t="n">
        <v>321000</v>
      </c>
      <c r="G21" s="140" t="n">
        <v>243000</v>
      </c>
      <c r="H21" s="140" t="n">
        <v>280000</v>
      </c>
      <c r="I21" s="140" t="n">
        <v>249000</v>
      </c>
      <c r="J21" s="140" t="n">
        <v>350000</v>
      </c>
      <c r="K21" s="140" t="n">
        <v>350000</v>
      </c>
      <c r="L21" s="140" t="n">
        <v>350000</v>
      </c>
      <c r="M21" s="140" t="n">
        <v>609052</v>
      </c>
      <c r="N21" s="287" t="n">
        <f aca="false">SUM(B21:M21)</f>
        <v>3772052</v>
      </c>
      <c r="O21" s="271" t="n">
        <f aca="false">'3.tábla'!D8</f>
        <v>3772052</v>
      </c>
    </row>
    <row r="22" customFormat="false" ht="15" hidden="false" customHeight="true" outlineLevel="0" collapsed="false">
      <c r="A22" s="278" t="s">
        <v>389</v>
      </c>
      <c r="B22" s="140" t="n">
        <f aca="false">2246949+41254</f>
        <v>2288203</v>
      </c>
      <c r="C22" s="140" t="n">
        <v>972102</v>
      </c>
      <c r="D22" s="140" t="n">
        <v>799152</v>
      </c>
      <c r="E22" s="140" t="n">
        <v>288851</v>
      </c>
      <c r="F22" s="140" t="n">
        <v>5131013</v>
      </c>
      <c r="G22" s="140" t="n">
        <v>3259411</v>
      </c>
      <c r="H22" s="140" t="n">
        <v>2722445</v>
      </c>
      <c r="I22" s="140" t="n">
        <v>128995</v>
      </c>
      <c r="J22" s="140" t="n">
        <v>4685707</v>
      </c>
      <c r="K22" s="140" t="n">
        <v>4685707</v>
      </c>
      <c r="L22" s="140" t="n">
        <v>4685707</v>
      </c>
      <c r="M22" s="140" t="n">
        <v>4685707</v>
      </c>
      <c r="N22" s="287" t="n">
        <f aca="false">SUM(B22:M22)</f>
        <v>34333000</v>
      </c>
      <c r="O22" s="271" t="n">
        <f aca="false">'3.tábla'!D9</f>
        <v>34333000</v>
      </c>
    </row>
    <row r="23" customFormat="false" ht="15.75" hidden="false" customHeight="false" outlineLevel="0" collapsed="false">
      <c r="A23" s="278" t="s">
        <v>390</v>
      </c>
      <c r="B23" s="140" t="n">
        <v>78500</v>
      </c>
      <c r="C23" s="140" t="n">
        <v>100000</v>
      </c>
      <c r="D23" s="140" t="n">
        <v>140245</v>
      </c>
      <c r="E23" s="140" t="n">
        <v>48500</v>
      </c>
      <c r="F23" s="140" t="n">
        <v>48500</v>
      </c>
      <c r="G23" s="140" t="n">
        <v>68500</v>
      </c>
      <c r="H23" s="140" t="n">
        <v>114500</v>
      </c>
      <c r="I23" s="140" t="n">
        <v>28500</v>
      </c>
      <c r="J23" s="140" t="n">
        <v>100000</v>
      </c>
      <c r="K23" s="140" t="n">
        <v>100000</v>
      </c>
      <c r="L23" s="140" t="n">
        <v>100000</v>
      </c>
      <c r="M23" s="140" t="n">
        <v>2776755</v>
      </c>
      <c r="N23" s="287" t="n">
        <f aca="false">SUM(B23:M23)</f>
        <v>3704000</v>
      </c>
      <c r="O23" s="271" t="n">
        <f aca="false">'3.tábla'!D48</f>
        <v>3704000</v>
      </c>
    </row>
    <row r="24" customFormat="false" ht="29.25" hidden="false" customHeight="true" outlineLevel="0" collapsed="false">
      <c r="A24" s="278" t="s">
        <v>391</v>
      </c>
      <c r="B24" s="140"/>
      <c r="C24" s="140"/>
      <c r="D24" s="140"/>
      <c r="E24" s="140"/>
      <c r="F24" s="140"/>
      <c r="G24" s="140" t="n">
        <v>30000</v>
      </c>
      <c r="H24" s="140" t="n">
        <v>50000</v>
      </c>
      <c r="I24" s="140"/>
      <c r="J24" s="140"/>
      <c r="K24" s="140"/>
      <c r="L24" s="140" t="n">
        <v>70000</v>
      </c>
      <c r="M24" s="140"/>
      <c r="N24" s="287" t="n">
        <f aca="false">SUM(B24:M24)</f>
        <v>150000</v>
      </c>
      <c r="O24" s="271" t="n">
        <f aca="false">'4. sz. tábla'!E14</f>
        <v>0</v>
      </c>
    </row>
    <row r="25" customFormat="false" ht="34.5" hidden="false" customHeight="true" outlineLevel="0" collapsed="false">
      <c r="A25" s="278" t="s">
        <v>392</v>
      </c>
      <c r="B25" s="140" t="n">
        <v>150000</v>
      </c>
      <c r="C25" s="140" t="n">
        <v>0</v>
      </c>
      <c r="D25" s="140" t="n">
        <v>0</v>
      </c>
      <c r="E25" s="140" t="n">
        <f aca="false">2053925+2486668</f>
        <v>4540593</v>
      </c>
      <c r="F25" s="140" t="n">
        <f aca="false">513480+621667</f>
        <v>1135147</v>
      </c>
      <c r="G25" s="140" t="n">
        <f aca="false">513480+621667</f>
        <v>1135147</v>
      </c>
      <c r="H25" s="140" t="n">
        <f aca="false">513480+621667+871510</f>
        <v>2006657</v>
      </c>
      <c r="I25" s="140" t="n">
        <f aca="false">513480+149025</f>
        <v>662505</v>
      </c>
      <c r="J25" s="140" t="n">
        <f aca="false">513480+149025</f>
        <v>662505</v>
      </c>
      <c r="K25" s="140" t="n">
        <f aca="false">513480+149025+90000</f>
        <v>752505</v>
      </c>
      <c r="L25" s="140" t="n">
        <f aca="false">513480+149025</f>
        <v>662505</v>
      </c>
      <c r="M25" s="140" t="n">
        <f aca="false">513480+149027</f>
        <v>662507</v>
      </c>
      <c r="N25" s="287" t="n">
        <f aca="false">SUM(B25:M25)</f>
        <v>12370071</v>
      </c>
      <c r="O25" s="288" t="n">
        <f aca="false">'4. sz. tábla'!D5</f>
        <v>12370071</v>
      </c>
    </row>
    <row r="26" customFormat="false" ht="34.5" hidden="false" customHeight="true" outlineLevel="0" collapsed="false">
      <c r="A26" s="278" t="s">
        <v>393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287" t="n">
        <f aca="false">SUM(B26:M26)</f>
        <v>0</v>
      </c>
      <c r="O26" s="271" t="n">
        <f aca="false">'3.tábla'!E34</f>
        <v>0</v>
      </c>
    </row>
    <row r="27" customFormat="false" ht="15.75" hidden="false" customHeight="false" outlineLevel="0" collapsed="false">
      <c r="A27" s="278" t="s">
        <v>26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 t="n">
        <v>7134044</v>
      </c>
      <c r="N27" s="287" t="n">
        <f aca="false">SUM(B27:M27)</f>
        <v>7134044</v>
      </c>
      <c r="O27" s="271" t="n">
        <f aca="false">'1.sz.tábla'!E31</f>
        <v>2526269</v>
      </c>
    </row>
    <row r="28" customFormat="false" ht="15.75" hidden="false" customHeight="false" outlineLevel="0" collapsed="false">
      <c r="A28" s="280" t="s">
        <v>394</v>
      </c>
      <c r="B28" s="281" t="n">
        <f aca="false">SUM(B20:B27)</f>
        <v>4195815</v>
      </c>
      <c r="C28" s="281" t="n">
        <f aca="false">SUM(C20:C27)</f>
        <v>2693718</v>
      </c>
      <c r="D28" s="281" t="n">
        <f aca="false">SUM(D20:D27)</f>
        <v>2540613</v>
      </c>
      <c r="E28" s="281" t="n">
        <f aca="false">SUM(E20:E27)</f>
        <v>6619409</v>
      </c>
      <c r="F28" s="281" t="n">
        <f aca="false">SUM(F20:F27)</f>
        <v>8053329</v>
      </c>
      <c r="G28" s="281" t="n">
        <f aca="false">SUM(G20:G27)</f>
        <v>6087747</v>
      </c>
      <c r="H28" s="281" t="n">
        <f aca="false">SUM(H20:H27)</f>
        <v>6571245</v>
      </c>
      <c r="I28" s="281" t="n">
        <f aca="false">SUM(I20:I27)</f>
        <v>2416232</v>
      </c>
      <c r="J28" s="281" t="n">
        <f aca="false">SUM(J20:J27)</f>
        <v>7295783</v>
      </c>
      <c r="K28" s="281" t="n">
        <f aca="false">SUM(K20:K27)</f>
        <v>7385783</v>
      </c>
      <c r="L28" s="281" t="n">
        <f aca="false">SUM(L20:L27)</f>
        <v>7365783</v>
      </c>
      <c r="M28" s="281" t="n">
        <f aca="false">SUM(M20:M27)</f>
        <v>19655799</v>
      </c>
      <c r="N28" s="287" t="n">
        <f aca="false">SUM(B28:M28)</f>
        <v>80881256</v>
      </c>
      <c r="O28" s="271" t="n">
        <f aca="false">SUM(O20:O27)</f>
        <v>76123481</v>
      </c>
    </row>
    <row r="29" customFormat="false" ht="15.75" hidden="false" customHeight="false" outlineLevel="0" collapsed="false">
      <c r="A29" s="278" t="s">
        <v>395</v>
      </c>
      <c r="B29" s="140" t="n">
        <v>32940</v>
      </c>
      <c r="C29" s="140"/>
      <c r="D29" s="140"/>
      <c r="E29" s="140" t="n">
        <v>65792</v>
      </c>
      <c r="F29" s="140" t="n">
        <v>53455</v>
      </c>
      <c r="G29" s="140" t="n">
        <v>8990</v>
      </c>
      <c r="H29" s="140" t="n">
        <v>29990</v>
      </c>
      <c r="I29" s="140"/>
      <c r="J29" s="140" t="n">
        <v>1500000</v>
      </c>
      <c r="K29" s="140" t="n">
        <v>2667000</v>
      </c>
      <c r="L29" s="140" t="n">
        <v>30000</v>
      </c>
      <c r="M29" s="140" t="n">
        <v>1378833</v>
      </c>
      <c r="N29" s="287" t="n">
        <f aca="false">SUM(B29:M29)</f>
        <v>5767000</v>
      </c>
      <c r="O29" s="288" t="n">
        <f aca="false">'1.sz.tábla'!D27</f>
        <v>5767000</v>
      </c>
    </row>
    <row r="30" customFormat="false" ht="15.75" hidden="false" customHeight="false" outlineLevel="0" collapsed="false">
      <c r="A30" s="278" t="s">
        <v>396</v>
      </c>
      <c r="B30" s="140" t="n">
        <v>2399231</v>
      </c>
      <c r="C30" s="140" t="n">
        <v>60000</v>
      </c>
      <c r="D30" s="140" t="n">
        <v>48900</v>
      </c>
      <c r="E30" s="140" t="n">
        <v>30000</v>
      </c>
      <c r="F30" s="140" t="n">
        <v>165200</v>
      </c>
      <c r="G30" s="140" t="n">
        <v>3993510</v>
      </c>
      <c r="H30" s="140" t="n">
        <v>30000</v>
      </c>
      <c r="I30" s="140" t="n">
        <v>30000</v>
      </c>
      <c r="J30" s="140" t="n">
        <v>60000</v>
      </c>
      <c r="K30" s="140" t="n">
        <v>500000</v>
      </c>
      <c r="L30" s="140" t="n">
        <f aca="false">12738922+2248045+60000</f>
        <v>15046967</v>
      </c>
      <c r="M30" s="140" t="n">
        <v>2870000</v>
      </c>
      <c r="N30" s="287" t="n">
        <f aca="false">SUM(B30:M30)</f>
        <v>25233808</v>
      </c>
      <c r="O30" s="271" t="n">
        <f aca="false">'1.sz.tábla'!D28</f>
        <v>25233808</v>
      </c>
    </row>
    <row r="31" customFormat="false" ht="15.75" hidden="false" customHeight="false" outlineLevel="0" collapsed="false">
      <c r="A31" s="278" t="s">
        <v>25</v>
      </c>
      <c r="B31" s="140"/>
      <c r="C31" s="140"/>
      <c r="D31" s="140"/>
      <c r="E31" s="140"/>
      <c r="F31" s="140" t="n">
        <v>75000</v>
      </c>
      <c r="G31" s="140"/>
      <c r="H31" s="140"/>
      <c r="I31" s="140"/>
      <c r="J31" s="140"/>
      <c r="K31" s="140"/>
      <c r="L31" s="140"/>
      <c r="M31" s="140"/>
      <c r="N31" s="287" t="n">
        <f aca="false">SUM(B31:M31)</f>
        <v>75000</v>
      </c>
    </row>
    <row r="32" customFormat="false" ht="15.75" hidden="false" customHeight="false" outlineLevel="0" collapsed="false">
      <c r="A32" s="280" t="s">
        <v>397</v>
      </c>
      <c r="B32" s="281" t="n">
        <f aca="false">SUM(B30:B31)</f>
        <v>2399231</v>
      </c>
      <c r="C32" s="281" t="n">
        <f aca="false">SUM(C29:C31)</f>
        <v>60000</v>
      </c>
      <c r="D32" s="281" t="n">
        <f aca="false">SUM(D29:D31)</f>
        <v>48900</v>
      </c>
      <c r="E32" s="281" t="n">
        <f aca="false">SUM(E29:E31)</f>
        <v>95792</v>
      </c>
      <c r="F32" s="281" t="n">
        <f aca="false">SUM(F29:F31)</f>
        <v>293655</v>
      </c>
      <c r="G32" s="281" t="n">
        <f aca="false">SUM(G29:G31)</f>
        <v>4002500</v>
      </c>
      <c r="H32" s="281" t="n">
        <f aca="false">SUM(H29:H31)</f>
        <v>59990</v>
      </c>
      <c r="I32" s="281" t="n">
        <f aca="false">SUM(I29:I31)</f>
        <v>30000</v>
      </c>
      <c r="J32" s="281" t="n">
        <f aca="false">SUM(J29:J31)</f>
        <v>1560000</v>
      </c>
      <c r="K32" s="281" t="n">
        <f aca="false">SUM(K29:K31)</f>
        <v>3167000</v>
      </c>
      <c r="L32" s="281" t="n">
        <f aca="false">SUM(L29:L31)</f>
        <v>15076967</v>
      </c>
      <c r="M32" s="281" t="n">
        <f aca="false">SUM(M29:M31)</f>
        <v>4248833</v>
      </c>
      <c r="N32" s="287" t="n">
        <f aca="false">SUM(B32:M32)</f>
        <v>31042868</v>
      </c>
      <c r="O32" s="271" t="n">
        <f aca="false">'1.sz.tábla'!E25</f>
        <v>3400000</v>
      </c>
    </row>
    <row r="33" customFormat="false" ht="15.75" hidden="false" customHeight="false" outlineLevel="0" collapsed="false">
      <c r="A33" s="282" t="s">
        <v>29</v>
      </c>
      <c r="B33" s="109" t="n">
        <f aca="false">SUM(B32,B28)</f>
        <v>6595046</v>
      </c>
      <c r="C33" s="109" t="n">
        <f aca="false">SUM(C32,C28)</f>
        <v>2753718</v>
      </c>
      <c r="D33" s="109" t="n">
        <f aca="false">SUM(D32,D28)</f>
        <v>2589513</v>
      </c>
      <c r="E33" s="109" t="n">
        <f aca="false">SUM(E32,E28)</f>
        <v>6715201</v>
      </c>
      <c r="F33" s="109" t="n">
        <f aca="false">SUM(F32,F28)</f>
        <v>8346984</v>
      </c>
      <c r="G33" s="109" t="n">
        <f aca="false">SUM(G32,G28)</f>
        <v>10090247</v>
      </c>
      <c r="H33" s="109" t="n">
        <f aca="false">SUM(H32,H28)</f>
        <v>6631235</v>
      </c>
      <c r="I33" s="109" t="n">
        <f aca="false">SUM(I32,I28)</f>
        <v>2446232</v>
      </c>
      <c r="J33" s="109" t="n">
        <f aca="false">SUM(J32,J28)</f>
        <v>8855783</v>
      </c>
      <c r="K33" s="109" t="n">
        <f aca="false">SUM(K32,K28)</f>
        <v>10552783</v>
      </c>
      <c r="L33" s="109" t="n">
        <f aca="false">SUM(L32,L28)</f>
        <v>22442750</v>
      </c>
      <c r="M33" s="109" t="n">
        <f aca="false">SUM(M32,M28)</f>
        <v>23904632</v>
      </c>
      <c r="N33" s="289" t="n">
        <f aca="false">SUM(B33:M33)</f>
        <v>111924124</v>
      </c>
      <c r="O33" s="271" t="n">
        <f aca="false">'1.sz.tábla'!D34</f>
        <v>111984369</v>
      </c>
    </row>
    <row r="34" customFormat="false" ht="47.25" hidden="false" customHeight="false" outlineLevel="0" collapsed="false">
      <c r="A34" s="282" t="s">
        <v>398</v>
      </c>
      <c r="B34" s="109"/>
      <c r="C34" s="109" t="n">
        <v>142982</v>
      </c>
      <c r="D34" s="109" t="n">
        <f aca="false">1131641+56420</f>
        <v>1188061</v>
      </c>
      <c r="E34" s="109" t="n">
        <v>33659</v>
      </c>
      <c r="F34" s="109" t="n">
        <v>35262</v>
      </c>
      <c r="G34" s="109" t="n">
        <v>35262</v>
      </c>
      <c r="H34" s="109" t="n">
        <v>35262</v>
      </c>
      <c r="I34" s="109" t="n">
        <v>35262</v>
      </c>
      <c r="J34" s="109" t="n">
        <v>35262</v>
      </c>
      <c r="K34" s="109" t="n">
        <v>44953</v>
      </c>
      <c r="L34" s="109" t="n">
        <v>44953</v>
      </c>
      <c r="M34" s="109" t="n">
        <v>60723</v>
      </c>
      <c r="N34" s="287" t="n">
        <f aca="false">SUM(B34:M34)</f>
        <v>1691641</v>
      </c>
      <c r="O34" s="271" t="n">
        <v>1691641</v>
      </c>
    </row>
    <row r="35" customFormat="false" ht="15.75" hidden="false" customHeight="false" outlineLevel="0" collapsed="false">
      <c r="A35" s="290" t="s">
        <v>33</v>
      </c>
      <c r="B35" s="291" t="n">
        <f aca="false">SUM(B33:B34)</f>
        <v>6595046</v>
      </c>
      <c r="C35" s="291" t="n">
        <f aca="false">SUM(C33:C34)</f>
        <v>2896700</v>
      </c>
      <c r="D35" s="291" t="n">
        <f aca="false">SUM(D33:D34)-D22*2</f>
        <v>2179270</v>
      </c>
      <c r="E35" s="291" t="n">
        <f aca="false">SUM(E33:E34)</f>
        <v>6748860</v>
      </c>
      <c r="F35" s="291" t="n">
        <f aca="false">SUM(F33:F34)</f>
        <v>8382246</v>
      </c>
      <c r="G35" s="291" t="n">
        <f aca="false">SUM(G33:G34)</f>
        <v>10125509</v>
      </c>
      <c r="H35" s="291" t="n">
        <f aca="false">SUM(H33:H34)</f>
        <v>6666497</v>
      </c>
      <c r="I35" s="291" t="n">
        <f aca="false">SUM(I33:I34)-I22*2</f>
        <v>2223504</v>
      </c>
      <c r="J35" s="291" t="n">
        <f aca="false">SUM(J33:J34)</f>
        <v>8891045</v>
      </c>
      <c r="K35" s="291" t="n">
        <f aca="false">SUM(K33:K34)</f>
        <v>10597736</v>
      </c>
      <c r="L35" s="291" t="n">
        <f aca="false">SUM(L33:L34)</f>
        <v>22487703</v>
      </c>
      <c r="M35" s="291" t="n">
        <f aca="false">SUM(M33:M34)</f>
        <v>23965355</v>
      </c>
      <c r="N35" s="289" t="n">
        <f aca="false">SUM(B35:M35)</f>
        <v>111759471</v>
      </c>
      <c r="O35" s="271" t="n">
        <f aca="false">'1.sz.tábla'!E38</f>
        <v>7943240</v>
      </c>
    </row>
    <row r="36" customFormat="false" ht="16.5" hidden="false" customHeight="false" outlineLevel="0" collapsed="false">
      <c r="A36" s="292" t="s">
        <v>399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87" t="n">
        <f aca="false">SUM(B36:M36)</f>
        <v>0</v>
      </c>
    </row>
    <row r="37" customFormat="false" ht="16.5" hidden="false" customHeight="false" outlineLevel="0" collapsed="false">
      <c r="A37" s="294" t="s">
        <v>400</v>
      </c>
      <c r="B37" s="295" t="n">
        <f aca="false">B6+B16+B17-B35-B36</f>
        <v>40801264</v>
      </c>
      <c r="C37" s="295" t="n">
        <f aca="false">C6+C16+C17-C35-C36</f>
        <v>41875090</v>
      </c>
      <c r="D37" s="295" t="n">
        <f aca="false">D6+D16+D17-D35-D36</f>
        <v>50809556</v>
      </c>
      <c r="E37" s="295" t="n">
        <f aca="false">E6+E16+E17-E35-E36</f>
        <v>47728156</v>
      </c>
      <c r="F37" s="295" t="n">
        <f aca="false">F6+F16+F17-F35-F36</f>
        <v>45723916</v>
      </c>
      <c r="G37" s="295" t="n">
        <f aca="false">G6+G16+G17-G35-G36</f>
        <v>48318435</v>
      </c>
      <c r="H37" s="295" t="n">
        <f aca="false">H6+H16+H17-H35-H36</f>
        <v>44889484</v>
      </c>
      <c r="I37" s="295" t="n">
        <f aca="false">I6+I16+I17-I35-I36</f>
        <v>47605493</v>
      </c>
      <c r="J37" s="295" t="n">
        <f aca="false">J6+J16+J17-J35-J36</f>
        <v>46795432</v>
      </c>
      <c r="K37" s="295" t="n">
        <f aca="false">K6+K16+K17-K35-K36</f>
        <v>41363371</v>
      </c>
      <c r="L37" s="295" t="n">
        <f aca="false">L6+L16+L17-L35-L36</f>
        <v>21941343</v>
      </c>
      <c r="M37" s="295" t="n">
        <f aca="false">M6+M16+M17-M35-M36</f>
        <v>2977607</v>
      </c>
      <c r="N37" s="295" t="n">
        <f aca="false">N6+N16+N17-N35-N36</f>
        <v>2977607</v>
      </c>
      <c r="O37" s="271"/>
    </row>
    <row r="39" customFormat="false" ht="12.75" hidden="false" customHeight="false" outlineLevel="0" collapsed="false">
      <c r="N39" s="271" t="n">
        <f aca="false">SUM(N20)</f>
        <v>19418089</v>
      </c>
    </row>
  </sheetData>
  <mergeCells count="2">
    <mergeCell ref="M2:N2"/>
    <mergeCell ref="A3:N3"/>
  </mergeCells>
  <printOptions headings="false" gridLines="false" gridLinesSet="true" horizontalCentered="false" verticalCentered="false"/>
  <pageMargins left="0" right="0" top="0.748611111111111" bottom="0.747916666666667" header="0.315277777777778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&amp;L&amp;"Times New Roman,Normál"&amp;12Pécsely Község Önkormányzata&amp;C&amp;"Times New Roman,Normál"&amp;12 8. melléklet
Az önkormányzat 2018. évi költségvetéséről szóló 8/2018. (IX. 25.) önkormányzati rendelethez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LibreOffice/5.4.0.3$Windows_x86 LibreOffice_project/7556cbc6811c9d992f4064ab9287069087d7f62c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2014-05-27T12:51:39Z</dcterms:created>
  <dc:creator>Répásy Ildikó</dc:creator>
  <dc:description/>
  <dc:language>hu-HU</dc:language>
  <cp:lastModifiedBy>Hossó Erika</cp:lastModifiedBy>
  <cp:lastPrinted>2018-09-20T06:04:56Z</cp:lastPrinted>
  <dcterms:modified xsi:type="dcterms:W3CDTF">2018-09-26T08:05:52Z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