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!!!Sharing!!!\Zsuzsa\Testületi ülések\JKV 2020\Pécsely 2020 07 06 soron következő\Feltöltésre\"/>
    </mc:Choice>
  </mc:AlternateContent>
  <xr:revisionPtr revIDLastSave="0" documentId="8_{72C5057E-50E7-45E6-87E4-02FE412E0B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sz.tábla" sheetId="42" r:id="rId1"/>
    <sheet name="2.sz.tábla" sheetId="41" r:id="rId2"/>
    <sheet name="2a. tábla" sheetId="82" r:id="rId3"/>
    <sheet name="3.tábla" sheetId="40" r:id="rId4"/>
    <sheet name="4. sz. tábla" sheetId="49" r:id="rId5"/>
    <sheet name="5.sz.tábla " sheetId="70" r:id="rId6"/>
    <sheet name="6. sz. tábla " sheetId="51" r:id="rId7"/>
    <sheet name="7. sz. tábla" sheetId="62" r:id="rId8"/>
    <sheet name="8. sz. tábla " sheetId="21" r:id="rId9"/>
  </sheets>
  <externalReferences>
    <externalReference r:id="rId10"/>
  </externalReferences>
  <definedNames>
    <definedName name="_xlnm.Print_Area" localSheetId="0">'1.sz.tábla'!$A$3:$D$39</definedName>
    <definedName name="_xlnm.Print_Area" localSheetId="1">'2.sz.tábla'!$A$1:$D$96</definedName>
    <definedName name="_xlnm.Print_Area" localSheetId="2">'2a. tábla'!$A$1:$G$50</definedName>
    <definedName name="_xlnm.Print_Area" localSheetId="3">'3.tábla'!$A$1:$D$50</definedName>
    <definedName name="_xlnm.Print_Area" localSheetId="4">'4. sz. tábla'!$A$1:$D$22</definedName>
    <definedName name="_xlnm.Print_Area" localSheetId="5">'5.sz.tábla '!$A$1:$D$30</definedName>
    <definedName name="_xlnm.Print_Area" localSheetId="6">'6. sz. tábla '!$A$1:$H$61</definedName>
    <definedName name="_xlnm.Print_Area" localSheetId="7">'7. sz. tábla'!$A$2:$H$90</definedName>
    <definedName name="_xlnm.Print_Area" localSheetId="8">'8. sz. tábla '!$A$1:$N$49</definedName>
    <definedName name="onev">[1]kod!$BT$34:$BT$3186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21" l="1"/>
  <c r="F25" i="21"/>
  <c r="M21" i="21"/>
  <c r="M20" i="21"/>
  <c r="D9" i="21"/>
  <c r="J8" i="21"/>
  <c r="F8" i="21"/>
  <c r="E8" i="21"/>
  <c r="M7" i="21"/>
  <c r="F7" i="21"/>
  <c r="C32" i="42" l="1"/>
  <c r="C18" i="41"/>
  <c r="F9" i="82"/>
  <c r="F18" i="82"/>
  <c r="C11" i="49" l="1"/>
  <c r="O24" i="21" s="1"/>
  <c r="D16" i="49"/>
  <c r="C14" i="70"/>
  <c r="C79" i="41" l="1"/>
  <c r="C11" i="40" l="1"/>
  <c r="C8" i="40"/>
  <c r="G43" i="82" l="1"/>
  <c r="G36" i="82"/>
  <c r="G34" i="82"/>
  <c r="G33" i="82"/>
  <c r="G50" i="82" s="1"/>
  <c r="G28" i="82"/>
  <c r="G26" i="82"/>
  <c r="G25" i="82"/>
  <c r="G23" i="82"/>
  <c r="G22" i="82"/>
  <c r="G20" i="82"/>
  <c r="G19" i="82"/>
  <c r="G11" i="82"/>
  <c r="G12" i="82"/>
  <c r="G13" i="82"/>
  <c r="G14" i="82"/>
  <c r="G15" i="82"/>
  <c r="G16" i="82"/>
  <c r="G17" i="82"/>
  <c r="G10" i="82"/>
  <c r="D49" i="41" l="1"/>
  <c r="D32" i="42"/>
  <c r="D31" i="42" s="1"/>
  <c r="D92" i="41"/>
  <c r="D80" i="41"/>
  <c r="D79" i="41"/>
  <c r="D29" i="70"/>
  <c r="D22" i="70"/>
  <c r="D18" i="70"/>
  <c r="D17" i="70"/>
  <c r="D9" i="70"/>
  <c r="D10" i="70"/>
  <c r="D11" i="70"/>
  <c r="D12" i="70"/>
  <c r="D13" i="70"/>
  <c r="D8" i="70"/>
  <c r="D6" i="70"/>
  <c r="D12" i="49"/>
  <c r="D7" i="49"/>
  <c r="D8" i="49"/>
  <c r="D9" i="49"/>
  <c r="D10" i="49"/>
  <c r="D6" i="49"/>
  <c r="D47" i="40"/>
  <c r="D44" i="40"/>
  <c r="D39" i="40"/>
  <c r="D29" i="40"/>
  <c r="D30" i="40"/>
  <c r="D31" i="40"/>
  <c r="D32" i="40"/>
  <c r="D33" i="40"/>
  <c r="D3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14" i="40"/>
  <c r="D12" i="40"/>
  <c r="D11" i="40"/>
  <c r="D9" i="40"/>
  <c r="D8" i="40"/>
  <c r="D50" i="41"/>
  <c r="D51" i="41"/>
  <c r="D52" i="41"/>
  <c r="D53" i="41"/>
  <c r="D54" i="41"/>
  <c r="D55" i="41"/>
  <c r="D56" i="41"/>
  <c r="D35" i="41"/>
  <c r="D36" i="41"/>
  <c r="D37" i="41"/>
  <c r="D40" i="41"/>
  <c r="D41" i="41"/>
  <c r="D43" i="41"/>
  <c r="D44" i="41"/>
  <c r="D45" i="41"/>
  <c r="D46" i="41"/>
  <c r="D20" i="41"/>
  <c r="D21" i="41"/>
  <c r="D19" i="41"/>
  <c r="D8" i="41"/>
  <c r="D11" i="41"/>
  <c r="D13" i="42" s="1"/>
  <c r="D12" i="41"/>
  <c r="C47" i="41"/>
  <c r="D47" i="41" s="1"/>
  <c r="D10" i="42" s="1"/>
  <c r="B14" i="70"/>
  <c r="F6" i="82"/>
  <c r="F5" i="82" s="1"/>
  <c r="F4" i="82" s="1"/>
  <c r="F21" i="82"/>
  <c r="F24" i="82"/>
  <c r="F35" i="82"/>
  <c r="F37" i="82"/>
  <c r="F42" i="82"/>
  <c r="C10" i="41" s="1"/>
  <c r="B47" i="41"/>
  <c r="B18" i="41"/>
  <c r="D18" i="41" s="1"/>
  <c r="F32" i="82" l="1"/>
  <c r="N30" i="21"/>
  <c r="C28" i="21"/>
  <c r="D28" i="21"/>
  <c r="C9" i="41" l="1"/>
  <c r="C7" i="41"/>
  <c r="B6" i="21"/>
  <c r="M29" i="21"/>
  <c r="F50" i="82" l="1"/>
  <c r="F51" i="82" s="1"/>
  <c r="B34" i="21"/>
  <c r="M8" i="21" l="1"/>
  <c r="K8" i="21"/>
  <c r="I8" i="21"/>
  <c r="H8" i="21"/>
  <c r="G8" i="21"/>
  <c r="N6" i="21"/>
  <c r="H7" i="21"/>
  <c r="C13" i="40" l="1"/>
  <c r="C10" i="40"/>
  <c r="C7" i="40"/>
  <c r="B13" i="40"/>
  <c r="B10" i="40"/>
  <c r="B7" i="40"/>
  <c r="C31" i="42"/>
  <c r="D19" i="70"/>
  <c r="C19" i="70"/>
  <c r="D14" i="70"/>
  <c r="D10" i="40" l="1"/>
  <c r="O21" i="21"/>
  <c r="D7" i="40"/>
  <c r="O20" i="21"/>
  <c r="O22" i="21"/>
  <c r="D13" i="40"/>
  <c r="C39" i="41"/>
  <c r="C22" i="41"/>
  <c r="E18" i="82" l="1"/>
  <c r="G18" i="82" s="1"/>
  <c r="E9" i="82" l="1"/>
  <c r="G9" i="82" s="1"/>
  <c r="E6" i="82"/>
  <c r="G6" i="62"/>
  <c r="H6" i="62"/>
  <c r="F6" i="62"/>
  <c r="C6" i="62"/>
  <c r="D6" i="62"/>
  <c r="B6" i="62"/>
  <c r="C6" i="51"/>
  <c r="G6" i="51" s="1"/>
  <c r="D6" i="51"/>
  <c r="H6" i="51" s="1"/>
  <c r="B6" i="51"/>
  <c r="F6" i="51" s="1"/>
  <c r="C3" i="70"/>
  <c r="D3" i="70"/>
  <c r="B3" i="70"/>
  <c r="C4" i="49"/>
  <c r="D4" i="49"/>
  <c r="B4" i="49"/>
  <c r="C5" i="40"/>
  <c r="D5" i="40"/>
  <c r="B5" i="40"/>
  <c r="C4" i="41"/>
  <c r="D4" i="41"/>
  <c r="B4" i="41"/>
  <c r="G6" i="82" l="1"/>
  <c r="E5" i="82"/>
  <c r="E4" i="82" s="1"/>
  <c r="D76" i="41"/>
  <c r="D32" i="41"/>
  <c r="C76" i="41"/>
  <c r="C32" i="41"/>
  <c r="B32" i="41"/>
  <c r="B76" i="41"/>
  <c r="N18" i="21"/>
  <c r="B7" i="41" l="1"/>
  <c r="D7" i="41" s="1"/>
  <c r="G5" i="82"/>
  <c r="N17" i="21"/>
  <c r="N9" i="21"/>
  <c r="N7" i="21"/>
  <c r="D24" i="51" l="1"/>
  <c r="C6" i="41"/>
  <c r="C5" i="41" l="1"/>
  <c r="H8" i="51"/>
  <c r="H7" i="51"/>
  <c r="H9" i="51"/>
  <c r="D28" i="42"/>
  <c r="D29" i="42"/>
  <c r="D81" i="41"/>
  <c r="D17" i="42" s="1"/>
  <c r="D78" i="41"/>
  <c r="D16" i="42" s="1"/>
  <c r="O17" i="21" l="1"/>
  <c r="D20" i="51"/>
  <c r="D18" i="42" l="1"/>
  <c r="D60" i="41" l="1"/>
  <c r="D11" i="42" s="1"/>
  <c r="D48" i="40"/>
  <c r="D30" i="70"/>
  <c r="H10" i="51" l="1"/>
  <c r="G9" i="51" l="1"/>
  <c r="G89" i="62"/>
  <c r="C86" i="62"/>
  <c r="C89" i="62" s="1"/>
  <c r="G78" i="62"/>
  <c r="G80" i="62" s="1"/>
  <c r="C78" i="62"/>
  <c r="C80" i="62" s="1"/>
  <c r="C66" i="62"/>
  <c r="G66" i="62"/>
  <c r="G56" i="62"/>
  <c r="G59" i="62" s="1"/>
  <c r="G62" i="62" s="1"/>
  <c r="C59" i="62"/>
  <c r="C62" i="62" s="1"/>
  <c r="C47" i="62"/>
  <c r="C49" i="62" s="1"/>
  <c r="G35" i="62"/>
  <c r="C35" i="62"/>
  <c r="G16" i="62"/>
  <c r="C63" i="62" l="1"/>
  <c r="C57" i="51"/>
  <c r="C43" i="51"/>
  <c r="C60" i="51" s="1"/>
  <c r="C33" i="51"/>
  <c r="C24" i="62" s="1"/>
  <c r="G50" i="51"/>
  <c r="H50" i="51"/>
  <c r="C50" i="51"/>
  <c r="C30" i="51"/>
  <c r="C24" i="51" l="1"/>
  <c r="G8" i="51" l="1"/>
  <c r="G7" i="51"/>
  <c r="C25" i="51"/>
  <c r="C21" i="51" s="1"/>
  <c r="D37" i="42"/>
  <c r="C30" i="70"/>
  <c r="C21" i="70"/>
  <c r="G36" i="51" s="1"/>
  <c r="G34" i="51" s="1"/>
  <c r="D27" i="42"/>
  <c r="G12" i="51"/>
  <c r="G13" i="62" s="1"/>
  <c r="G9" i="62"/>
  <c r="G8" i="62"/>
  <c r="C81" i="41"/>
  <c r="C60" i="41"/>
  <c r="C10" i="42"/>
  <c r="C42" i="41"/>
  <c r="C34" i="41"/>
  <c r="C5" i="49"/>
  <c r="O25" i="21" s="1"/>
  <c r="C48" i="40"/>
  <c r="O23" i="21" s="1"/>
  <c r="G10" i="62"/>
  <c r="C37" i="42"/>
  <c r="C29" i="42"/>
  <c r="O31" i="21" s="1"/>
  <c r="C28" i="42"/>
  <c r="C26" i="42"/>
  <c r="C12" i="42"/>
  <c r="C10" i="51" s="1"/>
  <c r="C8" i="42"/>
  <c r="G33" i="51" l="1"/>
  <c r="G24" i="62" s="1"/>
  <c r="O30" i="21"/>
  <c r="G20" i="51"/>
  <c r="G19" i="51" s="1"/>
  <c r="G56" i="51" s="1"/>
  <c r="G55" i="51" s="1"/>
  <c r="O34" i="21"/>
  <c r="C9" i="51"/>
  <c r="C10" i="62" s="1"/>
  <c r="O8" i="21"/>
  <c r="G13" i="51"/>
  <c r="O29" i="21"/>
  <c r="C11" i="42"/>
  <c r="C32" i="51" s="1"/>
  <c r="C23" i="62" s="1"/>
  <c r="G10" i="51"/>
  <c r="G11" i="62" s="1"/>
  <c r="G16" i="51"/>
  <c r="G17" i="62" s="1"/>
  <c r="C31" i="51"/>
  <c r="C38" i="40"/>
  <c r="G44" i="62"/>
  <c r="G47" i="62" s="1"/>
  <c r="G49" i="62" s="1"/>
  <c r="G63" i="62" s="1"/>
  <c r="C22" i="49"/>
  <c r="C78" i="41"/>
  <c r="O18" i="21" s="1"/>
  <c r="C56" i="51"/>
  <c r="C55" i="51" s="1"/>
  <c r="C27" i="42"/>
  <c r="C25" i="42" s="1"/>
  <c r="O32" i="21" s="1"/>
  <c r="C37" i="40"/>
  <c r="G14" i="62"/>
  <c r="C17" i="42"/>
  <c r="G14" i="51"/>
  <c r="C38" i="42"/>
  <c r="G19" i="62" s="1"/>
  <c r="C59" i="51"/>
  <c r="C58" i="51" s="1"/>
  <c r="C38" i="41"/>
  <c r="C40" i="40" l="1"/>
  <c r="G11" i="51" s="1"/>
  <c r="G17" i="51" s="1"/>
  <c r="G51" i="51" s="1"/>
  <c r="C93" i="41"/>
  <c r="C20" i="51"/>
  <c r="C19" i="51" s="1"/>
  <c r="G18" i="62"/>
  <c r="G20" i="62" s="1"/>
  <c r="C24" i="70"/>
  <c r="G31" i="51"/>
  <c r="C22" i="62"/>
  <c r="C29" i="62" s="1"/>
  <c r="C31" i="62" s="1"/>
  <c r="C39" i="51"/>
  <c r="C33" i="41"/>
  <c r="C11" i="62"/>
  <c r="C16" i="42"/>
  <c r="C9" i="42" l="1"/>
  <c r="C75" i="41"/>
  <c r="C50" i="40"/>
  <c r="C23" i="42" s="1"/>
  <c r="D9" i="51"/>
  <c r="D10" i="62" s="1"/>
  <c r="G26" i="51"/>
  <c r="C7" i="42"/>
  <c r="G22" i="62"/>
  <c r="G29" i="62" s="1"/>
  <c r="G31" i="62" s="1"/>
  <c r="G90" i="62" s="1"/>
  <c r="G39" i="51"/>
  <c r="G40" i="51" s="1"/>
  <c r="C18" i="42"/>
  <c r="C46" i="51"/>
  <c r="C52" i="51"/>
  <c r="C32" i="21"/>
  <c r="C33" i="21" s="1"/>
  <c r="C35" i="21" s="1"/>
  <c r="B28" i="21"/>
  <c r="B56" i="51"/>
  <c r="C7" i="51" l="1"/>
  <c r="O7" i="21"/>
  <c r="C8" i="51"/>
  <c r="O9" i="21"/>
  <c r="C94" i="41"/>
  <c r="C19" i="62"/>
  <c r="G52" i="51"/>
  <c r="G53" i="51" s="1"/>
  <c r="G61" i="51" s="1"/>
  <c r="G46" i="51"/>
  <c r="G32" i="62"/>
  <c r="C14" i="42"/>
  <c r="O16" i="21" s="1"/>
  <c r="C22" i="42"/>
  <c r="C17" i="51" l="1"/>
  <c r="C9" i="62"/>
  <c r="C8" i="62"/>
  <c r="C51" i="51"/>
  <c r="C53" i="51" s="1"/>
  <c r="C19" i="42"/>
  <c r="C35" i="42"/>
  <c r="C39" i="42" l="1"/>
  <c r="O35" i="21" s="1"/>
  <c r="O33" i="21"/>
  <c r="C18" i="51"/>
  <c r="C26" i="51"/>
  <c r="C18" i="62"/>
  <c r="C20" i="62" s="1"/>
  <c r="G54" i="51"/>
  <c r="C61" i="51"/>
  <c r="E28" i="21"/>
  <c r="B11" i="21"/>
  <c r="C41" i="42" l="1"/>
  <c r="C32" i="62"/>
  <c r="C90" i="62"/>
  <c r="C91" i="62" s="1"/>
  <c r="O27" i="21"/>
  <c r="D93" i="41" l="1"/>
  <c r="H35" i="62" l="1"/>
  <c r="F35" i="62"/>
  <c r="D35" i="62"/>
  <c r="B35" i="62"/>
  <c r="H66" i="62"/>
  <c r="F66" i="62"/>
  <c r="D66" i="62"/>
  <c r="B66" i="62"/>
  <c r="F50" i="51" l="1"/>
  <c r="D50" i="51"/>
  <c r="B50" i="51"/>
  <c r="H30" i="51"/>
  <c r="F30" i="51"/>
  <c r="D30" i="51"/>
  <c r="B30" i="51"/>
  <c r="B11" i="49"/>
  <c r="D11" i="49" s="1"/>
  <c r="B19" i="70"/>
  <c r="H44" i="62" l="1"/>
  <c r="H14" i="51"/>
  <c r="F44" i="62"/>
  <c r="F14" i="51"/>
  <c r="B39" i="41" l="1"/>
  <c r="D39" i="41" s="1"/>
  <c r="B29" i="42" l="1"/>
  <c r="B21" i="70" l="1"/>
  <c r="B24" i="70" s="1"/>
  <c r="B57" i="51"/>
  <c r="B22" i="41"/>
  <c r="B34" i="41"/>
  <c r="D34" i="41" s="1"/>
  <c r="B42" i="41"/>
  <c r="D42" i="41" s="1"/>
  <c r="B60" i="41"/>
  <c r="B66" i="41"/>
  <c r="B71" i="41"/>
  <c r="B81" i="41"/>
  <c r="B78" i="41" l="1"/>
  <c r="B20" i="51" s="1"/>
  <c r="F36" i="51"/>
  <c r="B38" i="41"/>
  <c r="H56" i="62"/>
  <c r="F56" i="62"/>
  <c r="B33" i="41" l="1"/>
  <c r="D38" i="41"/>
  <c r="D33" i="41" s="1"/>
  <c r="D9" i="42" s="1"/>
  <c r="D8" i="51" s="1"/>
  <c r="B93" i="41"/>
  <c r="B16" i="42"/>
  <c r="D19" i="51"/>
  <c r="O14" i="21" l="1"/>
  <c r="O26" i="21"/>
  <c r="D21" i="70" l="1"/>
  <c r="D24" i="70" s="1"/>
  <c r="D43" i="51"/>
  <c r="H36" i="51" l="1"/>
  <c r="H34" i="51" s="1"/>
  <c r="E37" i="82"/>
  <c r="E35" i="82"/>
  <c r="G35" i="82" s="1"/>
  <c r="D38" i="42" l="1"/>
  <c r="D22" i="41" l="1"/>
  <c r="D8" i="42" s="1"/>
  <c r="O15" i="21" l="1"/>
  <c r="E24" i="82" l="1"/>
  <c r="G24" i="82" s="1"/>
  <c r="D47" i="62" l="1"/>
  <c r="D49" i="62" s="1"/>
  <c r="D59" i="62"/>
  <c r="D62" i="62" s="1"/>
  <c r="D63" i="62" l="1"/>
  <c r="D25" i="42"/>
  <c r="D31" i="51" l="1"/>
  <c r="D32" i="51"/>
  <c r="D23" i="62" s="1"/>
  <c r="D39" i="51" l="1"/>
  <c r="D46" i="51" s="1"/>
  <c r="D60" i="51"/>
  <c r="D57" i="51"/>
  <c r="B27" i="42"/>
  <c r="D78" i="62"/>
  <c r="D80" i="62" s="1"/>
  <c r="D86" i="62"/>
  <c r="D89" i="62" s="1"/>
  <c r="H59" i="62"/>
  <c r="H62" i="62" s="1"/>
  <c r="H78" i="62"/>
  <c r="H80" i="62" s="1"/>
  <c r="H89" i="62"/>
  <c r="D24" i="62"/>
  <c r="H16" i="62"/>
  <c r="H12" i="51"/>
  <c r="H13" i="62" s="1"/>
  <c r="B30" i="70"/>
  <c r="B37" i="42"/>
  <c r="F20" i="51" s="1"/>
  <c r="F19" i="51" s="1"/>
  <c r="F56" i="51" s="1"/>
  <c r="F41" i="51"/>
  <c r="F57" i="51" s="1"/>
  <c r="D25" i="51"/>
  <c r="D21" i="51" s="1"/>
  <c r="E42" i="82"/>
  <c r="E21" i="82"/>
  <c r="G21" i="82" s="1"/>
  <c r="G28" i="21"/>
  <c r="K28" i="21"/>
  <c r="N25" i="21"/>
  <c r="N34" i="21"/>
  <c r="H28" i="21"/>
  <c r="L28" i="21"/>
  <c r="F28" i="21"/>
  <c r="K15" i="21"/>
  <c r="H11" i="21"/>
  <c r="C11" i="21"/>
  <c r="F11" i="21"/>
  <c r="J11" i="21"/>
  <c r="D11" i="21"/>
  <c r="G11" i="21"/>
  <c r="I11" i="21"/>
  <c r="K11" i="21"/>
  <c r="L11" i="21"/>
  <c r="M11" i="21"/>
  <c r="B19" i="51"/>
  <c r="B48" i="40"/>
  <c r="F10" i="51" s="1"/>
  <c r="F11" i="62" s="1"/>
  <c r="B25" i="51"/>
  <c r="B5" i="49"/>
  <c r="B38" i="40"/>
  <c r="D38" i="40" s="1"/>
  <c r="B24" i="51"/>
  <c r="E32" i="21"/>
  <c r="E33" i="21" s="1"/>
  <c r="E35" i="21" s="1"/>
  <c r="F32" i="21"/>
  <c r="G32" i="21"/>
  <c r="G33" i="21" s="1"/>
  <c r="G35" i="21" s="1"/>
  <c r="H32" i="21"/>
  <c r="I32" i="21"/>
  <c r="J32" i="21"/>
  <c r="J33" i="21" s="1"/>
  <c r="J35" i="21" s="1"/>
  <c r="K32" i="21"/>
  <c r="L32" i="21"/>
  <c r="M32" i="21"/>
  <c r="E11" i="21"/>
  <c r="N36" i="21"/>
  <c r="D32" i="21"/>
  <c r="B32" i="21"/>
  <c r="B33" i="21" s="1"/>
  <c r="B35" i="21" s="1"/>
  <c r="N31" i="21"/>
  <c r="N29" i="21"/>
  <c r="N27" i="21"/>
  <c r="N26" i="21"/>
  <c r="N24" i="21"/>
  <c r="M15" i="21"/>
  <c r="L15" i="21"/>
  <c r="J15" i="21"/>
  <c r="I15" i="21"/>
  <c r="H15" i="21"/>
  <c r="G15" i="21"/>
  <c r="F15" i="21"/>
  <c r="E15" i="21"/>
  <c r="D15" i="21"/>
  <c r="C15" i="21"/>
  <c r="B15" i="21"/>
  <c r="B16" i="21" s="1"/>
  <c r="B19" i="21" s="1"/>
  <c r="N14" i="21"/>
  <c r="N13" i="21"/>
  <c r="N12" i="21"/>
  <c r="N10" i="21"/>
  <c r="F16" i="62"/>
  <c r="F12" i="51"/>
  <c r="F13" i="62" s="1"/>
  <c r="F8" i="51"/>
  <c r="F9" i="62" s="1"/>
  <c r="F47" i="62"/>
  <c r="F49" i="62" s="1"/>
  <c r="B43" i="51"/>
  <c r="B60" i="51" s="1"/>
  <c r="F34" i="51"/>
  <c r="B13" i="42"/>
  <c r="B12" i="42"/>
  <c r="O13" i="21"/>
  <c r="F59" i="62"/>
  <c r="F62" i="62" s="1"/>
  <c r="F89" i="62"/>
  <c r="B86" i="62"/>
  <c r="B89" i="62" s="1"/>
  <c r="F78" i="62"/>
  <c r="F80" i="62" s="1"/>
  <c r="B78" i="62"/>
  <c r="B80" i="62" s="1"/>
  <c r="B59" i="62"/>
  <c r="B62" i="62" s="1"/>
  <c r="B47" i="62"/>
  <c r="B49" i="62" s="1"/>
  <c r="B31" i="42"/>
  <c r="F16" i="51" s="1"/>
  <c r="M28" i="21"/>
  <c r="M33" i="21" s="1"/>
  <c r="I28" i="21"/>
  <c r="B8" i="42"/>
  <c r="O12" i="21"/>
  <c r="N22" i="21"/>
  <c r="F7" i="51"/>
  <c r="F8" i="62" s="1"/>
  <c r="J28" i="21"/>
  <c r="I33" i="21" l="1"/>
  <c r="I35" i="21" s="1"/>
  <c r="H33" i="21"/>
  <c r="H35" i="21" s="1"/>
  <c r="F13" i="51"/>
  <c r="D5" i="49"/>
  <c r="L33" i="21"/>
  <c r="L35" i="21" s="1"/>
  <c r="K33" i="21"/>
  <c r="K35" i="21" s="1"/>
  <c r="F33" i="21"/>
  <c r="F35" i="21" s="1"/>
  <c r="N32" i="21"/>
  <c r="D33" i="21"/>
  <c r="D35" i="21" s="1"/>
  <c r="M35" i="21"/>
  <c r="B10" i="41"/>
  <c r="D10" i="41" s="1"/>
  <c r="D12" i="42" s="1"/>
  <c r="G42" i="82"/>
  <c r="F63" i="62"/>
  <c r="K16" i="21"/>
  <c r="K19" i="21" s="1"/>
  <c r="D52" i="51"/>
  <c r="E16" i="21"/>
  <c r="E19" i="21" s="1"/>
  <c r="M16" i="21"/>
  <c r="M19" i="21" s="1"/>
  <c r="J16" i="21"/>
  <c r="J19" i="21" s="1"/>
  <c r="C16" i="21"/>
  <c r="C19" i="21" s="1"/>
  <c r="B37" i="21"/>
  <c r="L16" i="21"/>
  <c r="L19" i="21" s="1"/>
  <c r="D16" i="21"/>
  <c r="D19" i="21" s="1"/>
  <c r="F16" i="21"/>
  <c r="F19" i="21" s="1"/>
  <c r="H16" i="21"/>
  <c r="H19" i="21" s="1"/>
  <c r="F55" i="51"/>
  <c r="F17" i="62"/>
  <c r="H11" i="62"/>
  <c r="F14" i="62"/>
  <c r="B22" i="49"/>
  <c r="B37" i="40"/>
  <c r="E32" i="82"/>
  <c r="B63" i="62"/>
  <c r="B55" i="51"/>
  <c r="B21" i="51"/>
  <c r="B59" i="51" s="1"/>
  <c r="B58" i="51" s="1"/>
  <c r="D59" i="51"/>
  <c r="D58" i="51" s="1"/>
  <c r="B17" i="42"/>
  <c r="B18" i="42" s="1"/>
  <c r="B19" i="62" s="1"/>
  <c r="B10" i="42"/>
  <c r="B31" i="51"/>
  <c r="B22" i="62" s="1"/>
  <c r="B38" i="42"/>
  <c r="H16" i="51"/>
  <c r="H17" i="62" s="1"/>
  <c r="B9" i="42"/>
  <c r="B33" i="51"/>
  <c r="B24" i="62" s="1"/>
  <c r="N15" i="21"/>
  <c r="G16" i="21"/>
  <c r="G19" i="21" s="1"/>
  <c r="N21" i="21"/>
  <c r="B28" i="42"/>
  <c r="B25" i="42" s="1"/>
  <c r="B11" i="42"/>
  <c r="D56" i="51"/>
  <c r="D55" i="51" s="1"/>
  <c r="N8" i="21"/>
  <c r="F31" i="51"/>
  <c r="N11" i="21"/>
  <c r="O11" i="21"/>
  <c r="I16" i="21"/>
  <c r="I19" i="21" s="1"/>
  <c r="N23" i="21"/>
  <c r="B10" i="51"/>
  <c r="B11" i="62" s="1"/>
  <c r="N20" i="21"/>
  <c r="N39" i="21" s="1"/>
  <c r="F9" i="51"/>
  <c r="D22" i="49" l="1"/>
  <c r="H13" i="51"/>
  <c r="H14" i="62"/>
  <c r="N35" i="21"/>
  <c r="N33" i="21"/>
  <c r="B9" i="41"/>
  <c r="D9" i="41" s="1"/>
  <c r="G32" i="82"/>
  <c r="D10" i="51"/>
  <c r="D11" i="62" s="1"/>
  <c r="B40" i="40"/>
  <c r="F11" i="51" s="1"/>
  <c r="D37" i="40"/>
  <c r="D40" i="40" s="1"/>
  <c r="F17" i="51"/>
  <c r="F26" i="51" s="1"/>
  <c r="B50" i="40"/>
  <c r="B23" i="42" s="1"/>
  <c r="B22" i="42" s="1"/>
  <c r="B35" i="42" s="1"/>
  <c r="H47" i="62"/>
  <c r="H49" i="62" s="1"/>
  <c r="H63" i="62" s="1"/>
  <c r="D22" i="62"/>
  <c r="D29" i="62" s="1"/>
  <c r="D31" i="62" s="1"/>
  <c r="B9" i="51"/>
  <c r="B10" i="62" s="1"/>
  <c r="F19" i="62"/>
  <c r="N28" i="21"/>
  <c r="F22" i="62"/>
  <c r="B8" i="51"/>
  <c r="B9" i="62" s="1"/>
  <c r="N16" i="21"/>
  <c r="N19" i="21" s="1"/>
  <c r="F10" i="62"/>
  <c r="F18" i="62" s="1"/>
  <c r="F33" i="51"/>
  <c r="F24" i="62" s="1"/>
  <c r="D50" i="40" l="1"/>
  <c r="D23" i="42" s="1"/>
  <c r="D22" i="42" s="1"/>
  <c r="D35" i="42" s="1"/>
  <c r="F20" i="62"/>
  <c r="F51" i="51"/>
  <c r="H10" i="62"/>
  <c r="H31" i="51"/>
  <c r="H22" i="62" s="1"/>
  <c r="H9" i="62"/>
  <c r="H20" i="51"/>
  <c r="H19" i="51" s="1"/>
  <c r="H33" i="51"/>
  <c r="F29" i="62"/>
  <c r="F31" i="62" s="1"/>
  <c r="D19" i="62"/>
  <c r="F39" i="51"/>
  <c r="F52" i="51" s="1"/>
  <c r="B23" i="62"/>
  <c r="B29" i="62" s="1"/>
  <c r="B31" i="62" s="1"/>
  <c r="B39" i="51"/>
  <c r="B39" i="42"/>
  <c r="D9" i="62"/>
  <c r="D39" i="42" l="1"/>
  <c r="F90" i="62"/>
  <c r="B6" i="41"/>
  <c r="H56" i="51"/>
  <c r="H55" i="51" s="1"/>
  <c r="O28" i="21"/>
  <c r="F32" i="62"/>
  <c r="H39" i="51"/>
  <c r="H46" i="51" s="1"/>
  <c r="F53" i="51"/>
  <c r="H11" i="51"/>
  <c r="H17" i="51" s="1"/>
  <c r="H19" i="62"/>
  <c r="H24" i="62"/>
  <c r="N37" i="21"/>
  <c r="C6" i="21"/>
  <c r="C37" i="21" s="1"/>
  <c r="D6" i="21" s="1"/>
  <c r="D37" i="21" s="1"/>
  <c r="E6" i="21" s="1"/>
  <c r="E37" i="21" s="1"/>
  <c r="F6" i="21" s="1"/>
  <c r="F37" i="21" s="1"/>
  <c r="G6" i="21" s="1"/>
  <c r="G37" i="21" s="1"/>
  <c r="H6" i="21" s="1"/>
  <c r="H37" i="21" s="1"/>
  <c r="I6" i="21" s="1"/>
  <c r="I37" i="21" s="1"/>
  <c r="J6" i="21" s="1"/>
  <c r="J37" i="21" s="1"/>
  <c r="K6" i="21" s="1"/>
  <c r="K37" i="21" s="1"/>
  <c r="L6" i="21" s="1"/>
  <c r="L37" i="21" s="1"/>
  <c r="M6" i="21" s="1"/>
  <c r="M37" i="21" s="1"/>
  <c r="H8" i="62"/>
  <c r="H18" i="62" s="1"/>
  <c r="F40" i="51"/>
  <c r="B46" i="51"/>
  <c r="F46" i="51"/>
  <c r="G4" i="82" l="1"/>
  <c r="E50" i="82"/>
  <c r="E51" i="82" s="1"/>
  <c r="B5" i="41"/>
  <c r="B75" i="41" s="1"/>
  <c r="B94" i="41" s="1"/>
  <c r="D6" i="41"/>
  <c r="D5" i="41" s="1"/>
  <c r="H26" i="51"/>
  <c r="H20" i="62"/>
  <c r="H29" i="62"/>
  <c r="H31" i="62" s="1"/>
  <c r="H52" i="51"/>
  <c r="H40" i="51"/>
  <c r="F61" i="51"/>
  <c r="H51" i="51"/>
  <c r="D75" i="41" l="1"/>
  <c r="D94" i="41" s="1"/>
  <c r="D7" i="42"/>
  <c r="B7" i="42"/>
  <c r="B7" i="51" s="1"/>
  <c r="H90" i="62"/>
  <c r="H32" i="62"/>
  <c r="H53" i="51"/>
  <c r="B14" i="42" l="1"/>
  <c r="B19" i="42" s="1"/>
  <c r="B41" i="42" s="1"/>
  <c r="D7" i="51"/>
  <c r="D17" i="51" s="1"/>
  <c r="D14" i="42"/>
  <c r="D19" i="42" s="1"/>
  <c r="B17" i="51"/>
  <c r="B8" i="62"/>
  <c r="B18" i="62" s="1"/>
  <c r="B20" i="62" s="1"/>
  <c r="H61" i="51"/>
  <c r="D26" i="51" l="1"/>
  <c r="D18" i="51"/>
  <c r="B90" i="62"/>
  <c r="B91" i="62" s="1"/>
  <c r="B32" i="62"/>
  <c r="B18" i="51"/>
  <c r="B26" i="51"/>
  <c r="B51" i="51"/>
  <c r="B53" i="51" s="1"/>
  <c r="B61" i="51" l="1"/>
  <c r="F54" i="51"/>
  <c r="O19" i="21" l="1"/>
  <c r="D41" i="42"/>
  <c r="D8" i="62"/>
  <c r="D18" i="62" s="1"/>
  <c r="D20" i="62" s="1"/>
  <c r="D90" i="62" s="1"/>
  <c r="D91" i="62" s="1"/>
  <c r="D32" i="62" l="1"/>
  <c r="I90" i="62"/>
  <c r="D51" i="51"/>
  <c r="D53" i="51" s="1"/>
  <c r="H54" i="51" s="1"/>
  <c r="D61" i="51" l="1"/>
</calcChain>
</file>

<file path=xl/sharedStrings.xml><?xml version="1.0" encoding="utf-8"?>
<sst xmlns="http://schemas.openxmlformats.org/spreadsheetml/2006/main" count="523" uniqueCount="387">
  <si>
    <t xml:space="preserve"> 1.6. Elszámolásból származó bevételek</t>
  </si>
  <si>
    <t>1. Települési önkormányzatok működésének támogatása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</si>
  <si>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</si>
  <si>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</si>
  <si>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</si>
  <si>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</si>
  <si>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</si>
  <si>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</si>
  <si>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</si>
  <si>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</si>
  <si>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</si>
  <si>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</si>
  <si>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Finanszírozási  bevételek összesen:</t>
  </si>
  <si>
    <t>Bevételek összesen:</t>
  </si>
  <si>
    <t>Működési kiadások</t>
  </si>
  <si>
    <t>Önkormányzat</t>
  </si>
  <si>
    <t>Felhalmozási kiadások</t>
  </si>
  <si>
    <t>Fejlesztési kiadások</t>
  </si>
  <si>
    <t>Felújítás</t>
  </si>
  <si>
    <t>Tartalékok</t>
  </si>
  <si>
    <t>Általános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</si>
  <si>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</si>
  <si>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</si>
  <si>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</si>
  <si>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</si>
  <si>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</si>
  <si>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</si>
  <si>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</si>
  <si>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</si>
  <si>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</si>
  <si>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</si>
  <si>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</si>
  <si>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</si>
  <si>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</si>
  <si>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 xml:space="preserve"> 1.1. Felhalmozási célú központosított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</si>
  <si>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</si>
  <si>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</si>
  <si>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</si>
  <si>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</si>
  <si>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</si>
  <si>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</si>
  <si>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</si>
  <si>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</si>
  <si>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</si>
  <si>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</si>
  <si>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</si>
  <si>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</si>
  <si>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</si>
  <si>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</si>
  <si>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</si>
  <si>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</si>
  <si>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</si>
  <si>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4.1. Bérleti díjak</t>
  </si>
  <si>
    <t>4.2. Részesedés után kapott osztalék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</si>
  <si>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</si>
  <si>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</si>
  <si>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</si>
  <si>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</si>
  <si>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</si>
  <si>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4. Részesedések értékesítése</t>
  </si>
  <si>
    <t xml:space="preserve">  5. Részesedések megszűnéséhez kapcsolódó bevételek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</si>
  <si>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</si>
  <si>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</si>
  <si>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</si>
  <si>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</si>
  <si>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</si>
  <si>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</si>
  <si>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</si>
  <si>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</si>
  <si>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</si>
  <si>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Finanszírozási bevételek összesen:</t>
  </si>
  <si>
    <t>Összes bevétel:</t>
  </si>
  <si>
    <t xml:space="preserve">  ebből közfoglalkoztatott</t>
  </si>
  <si>
    <t>Önkormányzati hivatal működtetésének támogatás (beszámítás után)</t>
  </si>
  <si>
    <t>Önkormányzati hivatal működtetésének támogatás elismert hivatali létsz.</t>
  </si>
  <si>
    <t>Zöldterület-gazdálk-al kapcsolatos feladatok ellátásának támog.</t>
  </si>
  <si>
    <t>Beszámítás összege</t>
  </si>
  <si>
    <t>Közvilágítás fenntartásának támogatás</t>
  </si>
  <si>
    <t>Köztemető fenntartással kapcsolatos feladatok támog.</t>
  </si>
  <si>
    <t>Közutak fenntartásának támogatás</t>
  </si>
  <si>
    <t>Lakott külterületekkel kapcsolatos feladatok támogatása</t>
  </si>
  <si>
    <t>Összesen</t>
  </si>
  <si>
    <t>Megnevezés</t>
  </si>
  <si>
    <t>Összesen: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</si>
  <si>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</si>
  <si>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</si>
  <si>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</si>
  <si>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</si>
  <si>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</si>
  <si>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Nyári szociális gyermekétkeztetés</t>
  </si>
  <si>
    <t>Temetési segély</t>
  </si>
  <si>
    <t>Forgatási célú értékpapír vásárlás</t>
  </si>
  <si>
    <t>1.2. Felhalmozási célú egyéb támogatások</t>
  </si>
  <si>
    <t>Ebből: bérleti díjak</t>
  </si>
  <si>
    <t>IV. Finanszírozási kiadások</t>
  </si>
  <si>
    <t>Hitel törlesztés</t>
  </si>
  <si>
    <t>IV. Finanszírozási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</si>
  <si>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</si>
  <si>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</si>
  <si>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</si>
  <si>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</si>
  <si>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</si>
  <si>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</si>
  <si>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</si>
  <si>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</si>
  <si>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</si>
  <si>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</si>
  <si>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</si>
  <si>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</si>
  <si>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</si>
  <si>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</si>
  <si>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</si>
  <si>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6. Értékpapír kibocsátás, értékesítés</t>
  </si>
  <si>
    <t>7. Hitelfelvétel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</si>
  <si>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</si>
  <si>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</si>
  <si>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</si>
  <si>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</si>
  <si>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</si>
  <si>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</si>
  <si>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</si>
  <si>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</si>
  <si>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</si>
  <si>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</si>
  <si>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</si>
  <si>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</si>
  <si>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</si>
  <si>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</si>
  <si>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</si>
  <si>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</si>
  <si>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</si>
  <si>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</si>
  <si>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</si>
  <si>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</si>
  <si>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</si>
  <si>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</si>
  <si>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</si>
  <si>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</si>
  <si>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</si>
  <si>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</si>
  <si>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</si>
  <si>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</si>
  <si>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</si>
  <si>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</si>
  <si>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</si>
  <si>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</si>
  <si>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</si>
  <si>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</si>
  <si>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</si>
  <si>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</si>
  <si>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</si>
  <si>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</si>
  <si>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</si>
  <si>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</si>
  <si>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</si>
  <si>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</si>
  <si>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</si>
  <si>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</si>
  <si>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</si>
  <si>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</si>
  <si>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</si>
  <si>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</si>
  <si>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</si>
  <si>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</si>
  <si>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</si>
  <si>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</si>
  <si>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</si>
  <si>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</si>
  <si>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</si>
  <si>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</si>
  <si>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</si>
  <si>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</si>
  <si>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</si>
  <si>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</si>
  <si>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</si>
  <si>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</si>
  <si>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</si>
  <si>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</si>
  <si>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</si>
  <si>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</si>
  <si>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</si>
  <si>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</si>
  <si>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</si>
  <si>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</si>
  <si>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</si>
  <si>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</si>
  <si>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</si>
  <si>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</si>
  <si>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</si>
  <si>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</si>
  <si>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</si>
  <si>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</si>
  <si>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</si>
  <si>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</si>
  <si>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</si>
  <si>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</si>
  <si>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</si>
  <si>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</si>
  <si>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</si>
  <si>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</si>
  <si>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</si>
  <si>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</si>
  <si>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</si>
  <si>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</si>
  <si>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</si>
  <si>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</si>
  <si>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</si>
  <si>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</si>
  <si>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</si>
  <si>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Záró pénzkészlet</t>
  </si>
  <si>
    <t>MEGNEVEZÉS</t>
  </si>
  <si>
    <t xml:space="preserve">      2.3.3. Települési adó</t>
  </si>
  <si>
    <t>9. Egyéb működési bevételek (kártérítés, kötbér, stb.)</t>
  </si>
  <si>
    <t>Egyéb önkormányzati feladatok támogatása</t>
  </si>
  <si>
    <t>1. Költségvetési hiány belső finanszírozására szolgáló finanszírozási  bevételek</t>
  </si>
  <si>
    <t>I. HELYI ÖNKORMÁNYZATOK MŰKÖDÉSÉNEK ÁLT.TÁMOGATÁSA</t>
  </si>
  <si>
    <t>III. SZOCIÁLIS, GYERMEKJÓLÉTI  ÉS GYERMEKÉTKEZTETÉSI FELADATAI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</si>
  <si>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</si>
  <si>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</si>
  <si>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</si>
  <si>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</si>
  <si>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</si>
  <si>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</si>
  <si>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</si>
  <si>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</si>
  <si>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</si>
  <si>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</si>
  <si>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</si>
  <si>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</si>
  <si>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9. Betét vásárlás</t>
  </si>
  <si>
    <t>3.3. Felhalmozási célú visszatérítendő támogatások, kölcsönök nyújtása áh-n belülre</t>
  </si>
  <si>
    <t>Önkormányzati támogatás</t>
  </si>
  <si>
    <t>Település üzemeltetéséhez kapcsolódó feladatellát.támog.(beszámítás után)</t>
  </si>
  <si>
    <t>Egyéb önkormányzati feladatok támogatása (beszámítás után)</t>
  </si>
  <si>
    <t>Lakott külterületekkel kapcsolatos feladatok támogatása(beszámítás után)</t>
  </si>
  <si>
    <t>Üdülőhelyi feladatok támogatása (beszámitás után)</t>
  </si>
  <si>
    <t xml:space="preserve">Üdülőhelyi feladatok támogatása </t>
  </si>
  <si>
    <t>II. EGYES KÖZNEVELÉSI FELADATOK TÁMOGATÁSA</t>
  </si>
  <si>
    <t>Beruházás</t>
  </si>
  <si>
    <t>2. Működési célú támogatások államháztartáson kívülre</t>
  </si>
  <si>
    <t>Önkormányzat költségvetése</t>
  </si>
  <si>
    <t>II. Munkaadót terhelő járulékok</t>
  </si>
  <si>
    <t>III. Dologi kiadások</t>
  </si>
  <si>
    <t>1. Működési célú támogatások államháztartáson belülre</t>
  </si>
  <si>
    <t>3. Állami támogatás visszafizetése elszámolás alapján</t>
  </si>
  <si>
    <t>IV. Összesen:</t>
  </si>
  <si>
    <t>V. Ellátottak pénzbeli juttatásai</t>
  </si>
  <si>
    <t>V. Összesen</t>
  </si>
  <si>
    <t>Önkormányzati feladatok összesen: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</si>
  <si>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</si>
  <si>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</si>
  <si>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</si>
  <si>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</si>
  <si>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</si>
  <si>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</si>
  <si>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</si>
  <si>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</si>
  <si>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</si>
  <si>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</si>
  <si>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</si>
  <si>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</si>
  <si>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</si>
  <si>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</si>
  <si>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</si>
  <si>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</si>
  <si>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dologi kiadások                                                                                                   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</si>
  <si>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</si>
  <si>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</si>
  <si>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</si>
  <si>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</si>
  <si>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</si>
  <si>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Finanszírozási bevételek (hitel, kötvény, értékpapír, állami tám.megelőlegezés)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</si>
  <si>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</si>
  <si>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</si>
  <si>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</si>
  <si>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</si>
  <si>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</si>
  <si>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</si>
  <si>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Támogatás visszafizetés</t>
  </si>
  <si>
    <t>Egyéb felhalmozási kiadások</t>
  </si>
  <si>
    <t>Finanszírozási kiadások (hitel törlesztés, értékpapír visszavásárlás, állami tám.megelőlegezés visszafizetése)</t>
  </si>
  <si>
    <t>Korrekció (előző évi kifizetés miatt)</t>
  </si>
  <si>
    <t>Születési segély</t>
  </si>
  <si>
    <t>8. Állami támogatás megelőlegezés</t>
  </si>
  <si>
    <t>2.1. Hitel, kölcsön felvétele áh-n kívülről</t>
  </si>
  <si>
    <t>2.1.1. Hosszú lejáratú hitelek, kölcsönök felvétele</t>
  </si>
  <si>
    <t>2.1.2. Likviditási célú hitelek, kölcsönök felvétele pénzügyi vállalkozástól</t>
  </si>
  <si>
    <t>2.1.3. Rövid lejáratú hitelek, kölcsönök felvétele</t>
  </si>
  <si>
    <t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</si>
  <si>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</si>
  <si>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</si>
  <si>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</si>
  <si>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</si>
  <si>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>2.3. Betét bevonás</t>
  </si>
  <si>
    <t>2.4. Államháztartáson belüli megelőlegezések</t>
  </si>
  <si>
    <t>Egyéb pénzügyi műveletek kiadásai</t>
  </si>
  <si>
    <t>Ápolási díj</t>
  </si>
  <si>
    <t>Működési célú támogatás államháztartáson belülre</t>
  </si>
  <si>
    <t>Közoktatási Intézményfenntartó Társulás (Óvoda)</t>
  </si>
  <si>
    <t>Balatonfüredi Közös Önkormányzati Hivatal (Hivatal)</t>
  </si>
  <si>
    <t>Működési célú támogatás államháztartáson kívülre</t>
  </si>
  <si>
    <t>Pécselyi Ált.Isk. és Óvoda Gyermekeiért Alapítvány</t>
  </si>
  <si>
    <t xml:space="preserve">Pécselyi Sportegyesület </t>
  </si>
  <si>
    <t>Balaton-felvidéki Turisztikai Közhasznú Egyesület</t>
  </si>
  <si>
    <t>Bakonykarszt pályázati támogatás (lakossági víz és szennyv.sz.)</t>
  </si>
  <si>
    <t>I. Beruházások</t>
  </si>
  <si>
    <t>I. Beruházások összesen:</t>
  </si>
  <si>
    <t>II. Felújítások</t>
  </si>
  <si>
    <t>II. Felújítások összesen:</t>
  </si>
  <si>
    <t>III. Egyéb felhalmozási kiadások:</t>
  </si>
  <si>
    <t>9. Lekötött betét bevonása</t>
  </si>
  <si>
    <t xml:space="preserve">Egyéb önkormányzati támogatás, átmeneti segély </t>
  </si>
  <si>
    <t>Egyéb felhalm.tám. ÁHB (óvoda fenntartás tám.)</t>
  </si>
  <si>
    <t>Kultúrház korlát</t>
  </si>
  <si>
    <t>1.4. Adósságkonszolidációs tám.</t>
  </si>
  <si>
    <t>1.3. Belterületi utak felújítása támogatás</t>
  </si>
  <si>
    <t>Balatonfüredi Többcélú Társulás (Jelzőrendszeres házi segítségnyújtás, Házi segítségnyújtás, belső ellenőrzés)</t>
  </si>
  <si>
    <t xml:space="preserve">    1.1. Előző év költségvetési maradványának  igénybevétele működési célra</t>
  </si>
  <si>
    <t>1.1. Helyi önk. működésének ált. támogatása</t>
  </si>
  <si>
    <t>AZ ÖNKORMÁNYZAT FŐÖSSZESÍTŐJE</t>
  </si>
  <si>
    <t>BEVÉTELEK ELŐIRÁNYZATA</t>
  </si>
  <si>
    <t>Az önkormányzat működési bevételei és kiadásai</t>
  </si>
  <si>
    <t>Immateriális javak beszerzése</t>
  </si>
  <si>
    <t>Egyéb tárgyi eszköz beszerzése</t>
  </si>
  <si>
    <t>Kisértékű eszközök beszerzése</t>
  </si>
  <si>
    <t>III. Felhalmozási kiadások összesen:</t>
  </si>
  <si>
    <t>Létszám</t>
  </si>
  <si>
    <t>Mutató</t>
  </si>
  <si>
    <t>Fajlagos</t>
  </si>
  <si>
    <t>BURSA ösztöndíj</t>
  </si>
  <si>
    <t>Mozgáskorlátozott feljáró (orvosi rendelő)</t>
  </si>
  <si>
    <t>Előző évi közfoglalkoztatási támogatás visszafizetése</t>
  </si>
  <si>
    <t xml:space="preserve">      1.3. Magánszemélyek kommunális adója</t>
  </si>
  <si>
    <t>3. Egyéb közhatalmi bevételek  (bírság, pótlék)</t>
  </si>
  <si>
    <t>6. Polgármesteri illetmény támogatása</t>
  </si>
  <si>
    <t>1. Szociális ágazati összevont pótlék</t>
  </si>
  <si>
    <t>2. A települési önkormányzatok szociális feladatainak egyéb támogatása</t>
  </si>
  <si>
    <t>3. Egyéb szociális és gyermekjóléti feladatok támogatása</t>
  </si>
  <si>
    <t>IV. A TELEPÜLÉSI ÖNKORMÁNYZATOK KULTURÁLIS FELADATAINAK TÁMOGATÁSA</t>
  </si>
  <si>
    <t>5. Gyermekétkeztetés támogatása</t>
  </si>
  <si>
    <t xml:space="preserve">       a) Finanszírozás szempontjábol elismert dolgozók bértámogatása</t>
  </si>
  <si>
    <t xml:space="preserve">       b) Gyermekétkeztetés üzemeltetési  támogatása</t>
  </si>
  <si>
    <t>1. d) Települési önkormányzatok nyilvános könyvtári és közművelődési feladatok támogatása</t>
  </si>
  <si>
    <t xml:space="preserve">       e) Falugondnoki vagy tanyagondnoki szolgáltatás</t>
  </si>
  <si>
    <t xml:space="preserve"> 1.7. Gyermekétkeztetés</t>
  </si>
  <si>
    <t>Eredeti előirányzat</t>
  </si>
  <si>
    <t xml:space="preserve"> 1.5. Helyi önk. Működési célú költségvetési támogatásai és kiegészítő támogatásai BMÖGF/63-12/2018.</t>
  </si>
  <si>
    <t>Település fejlesztési koncepció</t>
  </si>
  <si>
    <t>2. Munkaadót terhelő járulékok és szoc.hj. adó</t>
  </si>
  <si>
    <t>Helyi önkormányzatok kiegészítő támogatásai</t>
  </si>
  <si>
    <t>9. A települési önkormányzatok szociális célú tüzelőanyag vásárlásához kapcsolódó támogatása</t>
  </si>
  <si>
    <t>Önkormányzati elszámolások</t>
  </si>
  <si>
    <t>Eszközszerzés EFOP pályázat</t>
  </si>
  <si>
    <t>Szeptember</t>
  </si>
  <si>
    <t>III. Módosítás</t>
  </si>
  <si>
    <t xml:space="preserve">     Közfoglalkoztatási támogatás</t>
  </si>
  <si>
    <t xml:space="preserve">     EFOP Humán közszolgáltatások fejlesztése</t>
  </si>
  <si>
    <t xml:space="preserve">     Nemzeti Egészségbiztosítási Alapkezelő</t>
  </si>
  <si>
    <t>I. Személyi juttatások</t>
  </si>
  <si>
    <t>EFOP személyi juttatások</t>
  </si>
  <si>
    <t>Munkaadót terhelő járulékok</t>
  </si>
  <si>
    <t>EFOP Üzemeltetési anyagok beszerzése</t>
  </si>
  <si>
    <t>EFOP Egyéb szolgáltatások</t>
  </si>
  <si>
    <t>EFOP Működési célú ÁFA</t>
  </si>
  <si>
    <t>MŰKÖDÉSI KIADÁSOK 2020. ÉV</t>
  </si>
  <si>
    <t>Pécselyi Református Egyházközség</t>
  </si>
  <si>
    <t>Balatonfüredi Eötvös Loránd Általános Iskola Tanulóiért Alapítvány</t>
  </si>
  <si>
    <t>FELHALMOZÁSI KIADÁSOK 2020. ÉV</t>
  </si>
  <si>
    <r>
      <t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2020.  </t>
    </r>
  </si>
  <si>
    <t xml:space="preserve"> Az Önkormányzat  kötelező feladatok bevételei és kiadásai  2020. év</t>
  </si>
  <si>
    <t xml:space="preserve"> Az Önkormányzat önként vállalt feladatok bevételei és kiadásai  2020. év</t>
  </si>
  <si>
    <t xml:space="preserve"> Az Önkormányzat állami (államigazgatási) feladatok bevételei és kiadásai  2020. év</t>
  </si>
  <si>
    <t>ÁLLAMI TÁMOGATÁSOK 2020. ÉV</t>
  </si>
  <si>
    <t>Óvodafelújítás BMÖGF/661-1/2019.</t>
  </si>
  <si>
    <t>Számítógép beszerzése - hivatal</t>
  </si>
  <si>
    <t>Pick up beszerzése</t>
  </si>
  <si>
    <t xml:space="preserve">  2. Ingatlanok értékesítése</t>
  </si>
  <si>
    <t xml:space="preserve">  3. Egyéb tárgyi eszközök értékesítése </t>
  </si>
  <si>
    <t>Temető beruházások 108/2019. (XI. 26.)</t>
  </si>
  <si>
    <t>IV. Egyéb működési célú kiadások</t>
  </si>
  <si>
    <t>Bevétele és kiadások mérlege 2020. év</t>
  </si>
  <si>
    <t xml:space="preserve"> Az Önkormányzat felhalmozási bevételei és kiadásai  2020. év</t>
  </si>
  <si>
    <t>2020. évi eredeti előirányzat</t>
  </si>
  <si>
    <t>I. Módosítás</t>
  </si>
  <si>
    <t>Eltérés</t>
  </si>
  <si>
    <t>Céltartalék</t>
  </si>
  <si>
    <t>Tihany Iskoláért alapítvány támogatás 19/2020. (II. 13.)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</si>
</sst>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mmm\ d/"/>
    <numFmt numFmtId="166" formatCode="#,##0.0"/>
    <numFmt numFmtId="167" formatCode="_-* #,##0\ _F_t_-;\-* #,##0\ _F_t_-;_-* &quot;-&quot;??\ _F_t_-;_-@_-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7" borderId="1" applyNumberFormat="0" applyAlignment="0" applyProtection="0"/>
    <xf numFmtId="0" fontId="17" fillId="23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ill="0" applyBorder="0" applyAlignment="0" applyProtection="0"/>
    <xf numFmtId="164" fontId="22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" fillId="7" borderId="1" applyNumberFormat="0" applyAlignment="0" applyProtection="0"/>
    <xf numFmtId="0" fontId="20" fillId="26" borderId="7" applyNumberFormat="0" applyFont="0" applyAlignment="0" applyProtection="0"/>
    <xf numFmtId="0" fontId="12" fillId="27" borderId="8" applyNumberFormat="0" applyAlignment="0" applyProtection="0"/>
    <xf numFmtId="0" fontId="10" fillId="0" borderId="6" applyNumberFormat="0" applyFill="0" applyAlignment="0" applyProtection="0"/>
    <xf numFmtId="0" fontId="16" fillId="28" borderId="0" applyNumberFormat="0" applyBorder="0" applyAlignment="0" applyProtection="0"/>
    <xf numFmtId="0" fontId="20" fillId="0" borderId="0"/>
    <xf numFmtId="0" fontId="23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6" borderId="7" applyNumberFormat="0" applyFont="0" applyAlignment="0" applyProtection="0"/>
    <xf numFmtId="0" fontId="12" fillId="27" borderId="8" applyNumberFormat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82">
    <xf numFmtId="0" fontId="0" fillId="0" borderId="0" xfId="0"/>
    <xf numFmtId="0" fontId="21" fillId="0" borderId="0" xfId="83" applyFont="1" applyFill="1" applyBorder="1" applyAlignment="1">
      <alignment horizontal="left" vertical="center" wrapText="1"/>
    </xf>
    <xf numFmtId="0" fontId="24" fillId="0" borderId="0" xfId="83" applyFont="1" applyAlignment="1">
      <alignment horizontal="center" wrapText="1"/>
    </xf>
    <xf numFmtId="0" fontId="21" fillId="0" borderId="0" xfId="83" applyFont="1"/>
    <xf numFmtId="0" fontId="24" fillId="0" borderId="14" xfId="83" applyFont="1" applyBorder="1" applyAlignment="1">
      <alignment horizontal="center" vertical="center" wrapText="1"/>
    </xf>
    <xf numFmtId="0" fontId="21" fillId="0" borderId="14" xfId="83" applyFont="1" applyBorder="1"/>
    <xf numFmtId="3" fontId="21" fillId="0" borderId="14" xfId="83" applyNumberFormat="1" applyFont="1" applyBorder="1"/>
    <xf numFmtId="3" fontId="24" fillId="29" borderId="14" xfId="83" applyNumberFormat="1" applyFont="1" applyFill="1" applyBorder="1" applyAlignment="1">
      <alignment horizontal="right" wrapText="1"/>
    </xf>
    <xf numFmtId="0" fontId="21" fillId="0" borderId="0" xfId="71" applyFont="1"/>
    <xf numFmtId="3" fontId="21" fillId="30" borderId="14" xfId="82" applyNumberFormat="1" applyFont="1" applyFill="1" applyBorder="1" applyAlignment="1">
      <alignment horizontal="right" vertical="center" wrapText="1"/>
    </xf>
    <xf numFmtId="0" fontId="24" fillId="0" borderId="0" xfId="71" applyFont="1"/>
    <xf numFmtId="3" fontId="21" fillId="0" borderId="14" xfId="69" applyNumberFormat="1" applyFont="1" applyFill="1" applyBorder="1" applyAlignment="1">
      <alignment horizontal="right"/>
    </xf>
    <xf numFmtId="3" fontId="21" fillId="0" borderId="14" xfId="69" applyNumberFormat="1" applyFont="1" applyFill="1" applyBorder="1" applyAlignment="1"/>
    <xf numFmtId="3" fontId="24" fillId="0" borderId="0" xfId="71" applyNumberFormat="1" applyFont="1" applyBorder="1"/>
    <xf numFmtId="0" fontId="21" fillId="0" borderId="0" xfId="71" applyFont="1" applyBorder="1"/>
    <xf numFmtId="0" fontId="24" fillId="0" borderId="0" xfId="71" applyFont="1" applyBorder="1"/>
    <xf numFmtId="0" fontId="24" fillId="0" borderId="0" xfId="83" applyFont="1" applyBorder="1" applyAlignment="1">
      <alignment horizontal="center" vertical="center" wrapText="1"/>
    </xf>
    <xf numFmtId="3" fontId="24" fillId="0" borderId="0" xfId="77" applyNumberFormat="1" applyFont="1" applyBorder="1"/>
    <xf numFmtId="3" fontId="21" fillId="0" borderId="0" xfId="71" applyNumberFormat="1" applyFont="1"/>
    <xf numFmtId="0" fontId="24" fillId="0" borderId="0" xfId="80" applyFont="1" applyFill="1" applyAlignment="1">
      <alignment horizontal="center" vertical="center" wrapText="1"/>
    </xf>
    <xf numFmtId="3" fontId="21" fillId="0" borderId="0" xfId="83" applyNumberFormat="1" applyFont="1" applyFill="1" applyBorder="1" applyAlignment="1">
      <alignment horizontal="right" vertical="center" wrapText="1"/>
    </xf>
    <xf numFmtId="3" fontId="21" fillId="0" borderId="0" xfId="72" applyNumberFormat="1" applyFont="1" applyFill="1" applyBorder="1"/>
    <xf numFmtId="0" fontId="24" fillId="0" borderId="0" xfId="83" applyFont="1" applyFill="1" applyBorder="1" applyAlignment="1">
      <alignment horizontal="center" vertical="center" wrapText="1"/>
    </xf>
    <xf numFmtId="167" fontId="24" fillId="0" borderId="0" xfId="53" applyNumberFormat="1" applyFont="1" applyFill="1" applyAlignment="1">
      <alignment horizontal="center" vertical="center" wrapText="1"/>
    </xf>
    <xf numFmtId="0" fontId="24" fillId="0" borderId="0" xfId="80" applyFont="1" applyFill="1" applyBorder="1" applyAlignment="1">
      <alignment wrapText="1"/>
    </xf>
    <xf numFmtId="3" fontId="24" fillId="0" borderId="0" xfId="80" applyNumberFormat="1" applyFont="1" applyFill="1" applyBorder="1"/>
    <xf numFmtId="0" fontId="21" fillId="0" borderId="0" xfId="80" applyFont="1" applyFill="1" applyAlignment="1">
      <alignment wrapText="1"/>
    </xf>
    <xf numFmtId="0" fontId="21" fillId="0" borderId="0" xfId="80" applyFont="1" applyFill="1"/>
    <xf numFmtId="167" fontId="21" fillId="0" borderId="0" xfId="53" applyNumberFormat="1" applyFont="1" applyFill="1"/>
    <xf numFmtId="3" fontId="21" fillId="0" borderId="14" xfId="0" applyNumberFormat="1" applyFont="1" applyFill="1" applyBorder="1"/>
    <xf numFmtId="3" fontId="24" fillId="0" borderId="14" xfId="82" applyNumberFormat="1" applyFont="1" applyFill="1" applyBorder="1" applyAlignment="1">
      <alignment vertical="center" wrapText="1"/>
    </xf>
    <xf numFmtId="3" fontId="21" fillId="0" borderId="0" xfId="80" applyNumberFormat="1" applyFont="1" applyFill="1"/>
    <xf numFmtId="0" fontId="21" fillId="0" borderId="0" xfId="80" applyFont="1" applyFill="1" applyBorder="1" applyAlignment="1">
      <alignment wrapText="1"/>
    </xf>
    <xf numFmtId="0" fontId="21" fillId="0" borderId="0" xfId="80" applyFont="1" applyBorder="1" applyAlignment="1">
      <alignment wrapText="1"/>
    </xf>
    <xf numFmtId="0" fontId="21" fillId="0" borderId="0" xfId="72" applyFont="1" applyFill="1" applyBorder="1" applyAlignment="1">
      <alignment wrapText="1"/>
    </xf>
    <xf numFmtId="0" fontId="21" fillId="0" borderId="0" xfId="72" applyFont="1" applyFill="1" applyBorder="1" applyAlignment="1">
      <alignment horizontal="left" vertical="center" wrapText="1"/>
    </xf>
    <xf numFmtId="167" fontId="24" fillId="0" borderId="0" xfId="53" applyNumberFormat="1" applyFont="1" applyFill="1"/>
    <xf numFmtId="0" fontId="24" fillId="0" borderId="0" xfId="80" applyFont="1" applyFill="1"/>
    <xf numFmtId="0" fontId="21" fillId="0" borderId="18" xfId="80" applyFont="1" applyFill="1" applyBorder="1" applyAlignment="1">
      <alignment wrapText="1"/>
    </xf>
    <xf numFmtId="0" fontId="21" fillId="0" borderId="0" xfId="72" applyFont="1"/>
    <xf numFmtId="3" fontId="21" fillId="0" borderId="14" xfId="72" applyNumberFormat="1" applyFont="1" applyBorder="1"/>
    <xf numFmtId="3" fontId="24" fillId="0" borderId="14" xfId="72" applyNumberFormat="1" applyFont="1" applyBorder="1"/>
    <xf numFmtId="3" fontId="21" fillId="0" borderId="0" xfId="72" applyNumberFormat="1" applyFont="1"/>
    <xf numFmtId="3" fontId="21" fillId="30" borderId="14" xfId="72" applyNumberFormat="1" applyFont="1" applyFill="1" applyBorder="1"/>
    <xf numFmtId="3" fontId="21" fillId="0" borderId="14" xfId="72" applyNumberFormat="1" applyFont="1" applyFill="1" applyBorder="1"/>
    <xf numFmtId="0" fontId="21" fillId="0" borderId="0" xfId="72" applyFont="1" applyFill="1"/>
    <xf numFmtId="0" fontId="21" fillId="0" borderId="0" xfId="0" applyFont="1"/>
    <xf numFmtId="0" fontId="24" fillId="0" borderId="14" xfId="73" applyFont="1" applyFill="1" applyBorder="1"/>
    <xf numFmtId="3" fontId="24" fillId="0" borderId="14" xfId="73" applyNumberFormat="1" applyFont="1" applyFill="1" applyBorder="1"/>
    <xf numFmtId="3" fontId="24" fillId="29" borderId="14" xfId="73" applyNumberFormat="1" applyFont="1" applyFill="1" applyBorder="1"/>
    <xf numFmtId="4" fontId="24" fillId="0" borderId="14" xfId="73" applyNumberFormat="1" applyFont="1" applyFill="1" applyBorder="1"/>
    <xf numFmtId="4" fontId="21" fillId="0" borderId="14" xfId="73" applyNumberFormat="1" applyFont="1" applyFill="1" applyBorder="1"/>
    <xf numFmtId="3" fontId="21" fillId="29" borderId="14" xfId="73" applyNumberFormat="1" applyFont="1" applyFill="1" applyBorder="1"/>
    <xf numFmtId="0" fontId="21" fillId="0" borderId="14" xfId="73" applyFont="1" applyFill="1" applyBorder="1"/>
    <xf numFmtId="3" fontId="21" fillId="0" borderId="14" xfId="73" applyNumberFormat="1" applyFont="1" applyFill="1" applyBorder="1"/>
    <xf numFmtId="166" fontId="24" fillId="29" borderId="14" xfId="73" applyNumberFormat="1" applyFont="1" applyFill="1" applyBorder="1"/>
    <xf numFmtId="3" fontId="24" fillId="0" borderId="14" xfId="0" applyNumberFormat="1" applyFont="1" applyFill="1" applyBorder="1" applyAlignment="1">
      <alignment horizontal="right"/>
    </xf>
    <xf numFmtId="0" fontId="21" fillId="0" borderId="0" xfId="0" applyFont="1" applyFill="1"/>
    <xf numFmtId="2" fontId="24" fillId="0" borderId="14" xfId="73" applyNumberFormat="1" applyFont="1" applyFill="1" applyBorder="1"/>
    <xf numFmtId="1" fontId="21" fillId="0" borderId="14" xfId="73" applyNumberFormat="1" applyFont="1" applyFill="1" applyBorder="1"/>
    <xf numFmtId="0" fontId="24" fillId="0" borderId="14" xfId="73" applyFont="1" applyBorder="1"/>
    <xf numFmtId="0" fontId="24" fillId="0" borderId="0" xfId="0" applyFont="1"/>
    <xf numFmtId="3" fontId="21" fillId="0" borderId="0" xfId="0" applyNumberFormat="1" applyFont="1"/>
    <xf numFmtId="167" fontId="21" fillId="0" borderId="0" xfId="53" applyNumberFormat="1" applyFont="1" applyBorder="1"/>
    <xf numFmtId="0" fontId="21" fillId="0" borderId="0" xfId="83" applyFont="1" applyBorder="1"/>
    <xf numFmtId="3" fontId="21" fillId="0" borderId="0" xfId="83" applyNumberFormat="1" applyFont="1" applyBorder="1"/>
    <xf numFmtId="0" fontId="21" fillId="29" borderId="0" xfId="83" applyFont="1" applyFill="1" applyBorder="1"/>
    <xf numFmtId="0" fontId="24" fillId="29" borderId="0" xfId="83" applyFont="1" applyFill="1" applyBorder="1"/>
    <xf numFmtId="167" fontId="25" fillId="29" borderId="0" xfId="83" applyNumberFormat="1" applyFont="1" applyFill="1" applyBorder="1"/>
    <xf numFmtId="0" fontId="25" fillId="29" borderId="0" xfId="83" applyFont="1" applyFill="1" applyBorder="1"/>
    <xf numFmtId="0" fontId="25" fillId="0" borderId="0" xfId="83" applyFont="1" applyFill="1" applyBorder="1"/>
    <xf numFmtId="0" fontId="26" fillId="29" borderId="0" xfId="83" applyFont="1" applyFill="1" applyBorder="1"/>
    <xf numFmtId="0" fontId="24" fillId="29" borderId="0" xfId="83" applyFont="1" applyFill="1" applyBorder="1" applyAlignment="1">
      <alignment vertical="center"/>
    </xf>
    <xf numFmtId="0" fontId="21" fillId="29" borderId="0" xfId="83" applyFont="1" applyFill="1" applyBorder="1" applyAlignment="1">
      <alignment vertical="center" wrapText="1"/>
    </xf>
    <xf numFmtId="167" fontId="21" fillId="29" borderId="14" xfId="53" applyNumberFormat="1" applyFont="1" applyFill="1" applyBorder="1" applyAlignment="1">
      <alignment vertical="center"/>
    </xf>
    <xf numFmtId="0" fontId="21" fillId="29" borderId="0" xfId="83" applyFont="1" applyFill="1" applyBorder="1" applyAlignment="1">
      <alignment vertical="center"/>
    </xf>
    <xf numFmtId="3" fontId="24" fillId="29" borderId="0" xfId="83" applyNumberFormat="1" applyFont="1" applyFill="1" applyBorder="1" applyAlignment="1">
      <alignment vertical="center"/>
    </xf>
    <xf numFmtId="167" fontId="21" fillId="29" borderId="0" xfId="83" applyNumberFormat="1" applyFont="1" applyFill="1" applyBorder="1" applyAlignment="1">
      <alignment vertical="center"/>
    </xf>
    <xf numFmtId="167" fontId="24" fillId="29" borderId="0" xfId="83" applyNumberFormat="1" applyFont="1" applyFill="1" applyBorder="1" applyAlignment="1">
      <alignment vertical="center"/>
    </xf>
    <xf numFmtId="3" fontId="21" fillId="29" borderId="14" xfId="83" applyNumberFormat="1" applyFont="1" applyFill="1" applyBorder="1" applyAlignment="1">
      <alignment horizontal="right" wrapText="1"/>
    </xf>
    <xf numFmtId="0" fontId="21" fillId="0" borderId="17" xfId="83" applyFont="1" applyBorder="1"/>
    <xf numFmtId="3" fontId="21" fillId="29" borderId="17" xfId="83" applyNumberFormat="1" applyFont="1" applyFill="1" applyBorder="1" applyAlignment="1">
      <alignment horizontal="right" wrapText="1"/>
    </xf>
    <xf numFmtId="3" fontId="21" fillId="29" borderId="14" xfId="83" applyNumberFormat="1" applyFont="1" applyFill="1" applyBorder="1" applyAlignment="1">
      <alignment horizontal="right" vertical="center" wrapText="1"/>
    </xf>
    <xf numFmtId="0" fontId="24" fillId="0" borderId="0" xfId="83" applyFont="1" applyFill="1" applyBorder="1"/>
    <xf numFmtId="167" fontId="21" fillId="0" borderId="0" xfId="53" applyNumberFormat="1" applyFont="1"/>
    <xf numFmtId="0" fontId="21" fillId="0" borderId="0" xfId="83" applyFont="1" applyAlignment="1">
      <alignment horizontal="center" vertical="center"/>
    </xf>
    <xf numFmtId="0" fontId="24" fillId="0" borderId="0" xfId="83" applyFont="1"/>
    <xf numFmtId="0" fontId="24" fillId="0" borderId="0" xfId="83" applyFont="1" applyBorder="1"/>
    <xf numFmtId="0" fontId="24" fillId="29" borderId="0" xfId="83" applyFont="1" applyFill="1"/>
    <xf numFmtId="167" fontId="24" fillId="0" borderId="0" xfId="53" applyNumberFormat="1" applyFont="1"/>
    <xf numFmtId="167" fontId="24" fillId="0" borderId="0" xfId="83" applyNumberFormat="1" applyFont="1"/>
    <xf numFmtId="0" fontId="21" fillId="0" borderId="0" xfId="83" applyFont="1" applyAlignment="1">
      <alignment wrapText="1"/>
    </xf>
    <xf numFmtId="0" fontId="21" fillId="0" borderId="16" xfId="83" applyFont="1" applyBorder="1" applyAlignment="1">
      <alignment horizontal="left" vertical="center" wrapText="1"/>
    </xf>
    <xf numFmtId="3" fontId="21" fillId="0" borderId="0" xfId="83" applyNumberFormat="1" applyFont="1"/>
    <xf numFmtId="0" fontId="21" fillId="0" borderId="0" xfId="72" applyFont="1" applyFill="1" applyBorder="1"/>
    <xf numFmtId="0" fontId="24" fillId="0" borderId="0" xfId="72" applyFont="1" applyBorder="1" applyAlignment="1">
      <alignment horizontal="center"/>
    </xf>
    <xf numFmtId="0" fontId="21" fillId="0" borderId="0" xfId="72" applyFont="1" applyAlignment="1">
      <alignment wrapText="1"/>
    </xf>
    <xf numFmtId="0" fontId="21" fillId="0" borderId="0" xfId="72" applyFont="1" applyAlignment="1">
      <alignment horizontal="right" wrapText="1"/>
    </xf>
    <xf numFmtId="0" fontId="21" fillId="0" borderId="0" xfId="72" applyFont="1" applyAlignment="1">
      <alignment horizontal="right"/>
    </xf>
    <xf numFmtId="0" fontId="21" fillId="29" borderId="14" xfId="83" applyFont="1" applyFill="1" applyBorder="1" applyAlignment="1">
      <alignment wrapText="1"/>
    </xf>
    <xf numFmtId="0" fontId="21" fillId="0" borderId="14" xfId="72" applyFont="1" applyBorder="1" applyAlignment="1">
      <alignment wrapText="1"/>
    </xf>
    <xf numFmtId="3" fontId="21" fillId="0" borderId="14" xfId="72" applyNumberFormat="1" applyFont="1" applyBorder="1" applyAlignment="1">
      <alignment wrapText="1"/>
    </xf>
    <xf numFmtId="0" fontId="21" fillId="0" borderId="14" xfId="72" applyFont="1" applyBorder="1"/>
    <xf numFmtId="0" fontId="21" fillId="29" borderId="14" xfId="82" applyFont="1" applyFill="1" applyBorder="1" applyAlignment="1">
      <alignment wrapText="1"/>
    </xf>
    <xf numFmtId="165" fontId="21" fillId="0" borderId="14" xfId="72" applyNumberFormat="1" applyFont="1" applyBorder="1" applyAlignment="1">
      <alignment wrapText="1"/>
    </xf>
    <xf numFmtId="0" fontId="24" fillId="0" borderId="14" xfId="72" applyFont="1" applyBorder="1" applyAlignment="1">
      <alignment wrapText="1"/>
    </xf>
    <xf numFmtId="0" fontId="24" fillId="0" borderId="14" xfId="72" applyFont="1" applyBorder="1"/>
    <xf numFmtId="167" fontId="24" fillId="0" borderId="14" xfId="53" applyNumberFormat="1" applyFont="1" applyBorder="1"/>
    <xf numFmtId="0" fontId="24" fillId="0" borderId="0" xfId="72" applyFont="1"/>
    <xf numFmtId="167" fontId="24" fillId="0" borderId="14" xfId="53" applyNumberFormat="1" applyFont="1" applyBorder="1" applyAlignment="1">
      <alignment horizontal="right"/>
    </xf>
    <xf numFmtId="167" fontId="21" fillId="0" borderId="14" xfId="53" applyNumberFormat="1" applyFont="1" applyBorder="1"/>
    <xf numFmtId="0" fontId="24" fillId="0" borderId="0" xfId="72" applyFont="1" applyBorder="1"/>
    <xf numFmtId="0" fontId="24" fillId="0" borderId="0" xfId="72" applyFont="1" applyBorder="1" applyAlignment="1">
      <alignment wrapText="1"/>
    </xf>
    <xf numFmtId="0" fontId="21" fillId="0" borderId="12" xfId="72" applyFont="1" applyBorder="1" applyAlignment="1">
      <alignment wrapText="1"/>
    </xf>
    <xf numFmtId="0" fontId="21" fillId="0" borderId="0" xfId="76" applyFont="1" applyAlignment="1">
      <alignment wrapText="1"/>
    </xf>
    <xf numFmtId="0" fontId="21" fillId="0" borderId="0" xfId="76" applyFont="1"/>
    <xf numFmtId="0" fontId="21" fillId="0" borderId="0" xfId="76" applyFont="1" applyAlignment="1">
      <alignment horizontal="right"/>
    </xf>
    <xf numFmtId="0" fontId="24" fillId="0" borderId="13" xfId="76" applyFont="1" applyBorder="1" applyAlignment="1">
      <alignment wrapText="1"/>
    </xf>
    <xf numFmtId="0" fontId="24" fillId="0" borderId="18" xfId="76" applyFont="1" applyBorder="1" applyAlignment="1">
      <alignment wrapText="1"/>
    </xf>
    <xf numFmtId="0" fontId="21" fillId="0" borderId="13" xfId="76" applyFont="1" applyBorder="1" applyAlignment="1">
      <alignment wrapText="1"/>
    </xf>
    <xf numFmtId="0" fontId="21" fillId="0" borderId="0" xfId="76" applyFont="1" applyBorder="1" applyAlignment="1">
      <alignment wrapText="1"/>
    </xf>
    <xf numFmtId="0" fontId="21" fillId="0" borderId="13" xfId="83" applyFont="1" applyBorder="1" applyAlignment="1">
      <alignment horizontal="left" wrapText="1"/>
    </xf>
    <xf numFmtId="0" fontId="21" fillId="0" borderId="21" xfId="74" applyFont="1" applyBorder="1" applyAlignment="1">
      <alignment wrapText="1"/>
    </xf>
    <xf numFmtId="0" fontId="21" fillId="0" borderId="13" xfId="74" applyFont="1" applyBorder="1" applyAlignment="1">
      <alignment wrapText="1"/>
    </xf>
    <xf numFmtId="0" fontId="21" fillId="0" borderId="22" xfId="74" applyFont="1" applyBorder="1" applyAlignment="1">
      <alignment wrapText="1"/>
    </xf>
    <xf numFmtId="0" fontId="21" fillId="0" borderId="20" xfId="74" applyFont="1" applyBorder="1" applyAlignment="1">
      <alignment wrapText="1"/>
    </xf>
    <xf numFmtId="3" fontId="21" fillId="0" borderId="13" xfId="76" applyNumberFormat="1" applyFont="1" applyBorder="1"/>
    <xf numFmtId="0" fontId="21" fillId="29" borderId="13" xfId="83" applyFont="1" applyFill="1" applyBorder="1" applyAlignment="1">
      <alignment wrapText="1"/>
    </xf>
    <xf numFmtId="3" fontId="21" fillId="0" borderId="21" xfId="76" applyNumberFormat="1" applyFont="1" applyBorder="1"/>
    <xf numFmtId="3" fontId="24" fillId="0" borderId="13" xfId="76" applyNumberFormat="1" applyFont="1" applyBorder="1"/>
    <xf numFmtId="0" fontId="24" fillId="0" borderId="0" xfId="76" applyFont="1"/>
    <xf numFmtId="0" fontId="24" fillId="0" borderId="20" xfId="76" applyFont="1" applyBorder="1" applyAlignment="1">
      <alignment wrapText="1"/>
    </xf>
    <xf numFmtId="0" fontId="24" fillId="0" borderId="0" xfId="76" applyFont="1" applyBorder="1"/>
    <xf numFmtId="0" fontId="24" fillId="0" borderId="21" xfId="76" applyFont="1" applyBorder="1"/>
    <xf numFmtId="0" fontId="21" fillId="0" borderId="0" xfId="76" applyFont="1" applyBorder="1"/>
    <xf numFmtId="3" fontId="21" fillId="0" borderId="0" xfId="76" applyNumberFormat="1" applyFont="1" applyBorder="1"/>
    <xf numFmtId="0" fontId="21" fillId="0" borderId="20" xfId="76" applyFont="1" applyBorder="1" applyAlignment="1">
      <alignment wrapText="1"/>
    </xf>
    <xf numFmtId="0" fontId="24" fillId="0" borderId="21" xfId="76" applyFont="1" applyBorder="1" applyAlignment="1">
      <alignment wrapText="1"/>
    </xf>
    <xf numFmtId="3" fontId="21" fillId="0" borderId="0" xfId="76" applyNumberFormat="1" applyFont="1"/>
    <xf numFmtId="0" fontId="24" fillId="0" borderId="0" xfId="76" applyFont="1" applyBorder="1" applyAlignment="1">
      <alignment wrapText="1"/>
    </xf>
    <xf numFmtId="3" fontId="24" fillId="0" borderId="0" xfId="76" applyNumberFormat="1" applyFont="1" applyBorder="1"/>
    <xf numFmtId="0" fontId="24" fillId="0" borderId="10" xfId="76" applyFont="1" applyBorder="1" applyAlignment="1">
      <alignment wrapText="1"/>
    </xf>
    <xf numFmtId="0" fontId="24" fillId="0" borderId="14" xfId="76" applyFont="1" applyBorder="1" applyAlignment="1">
      <alignment wrapText="1"/>
    </xf>
    <xf numFmtId="3" fontId="24" fillId="0" borderId="14" xfId="76" applyNumberFormat="1" applyFont="1" applyBorder="1"/>
    <xf numFmtId="0" fontId="21" fillId="0" borderId="15" xfId="74" applyFont="1" applyBorder="1" applyAlignment="1">
      <alignment wrapText="1"/>
    </xf>
    <xf numFmtId="3" fontId="21" fillId="0" borderId="15" xfId="76" applyNumberFormat="1" applyFont="1" applyBorder="1"/>
    <xf numFmtId="0" fontId="21" fillId="0" borderId="19" xfId="74" applyFont="1" applyBorder="1" applyAlignment="1">
      <alignment wrapText="1"/>
    </xf>
    <xf numFmtId="3" fontId="21" fillId="0" borderId="20" xfId="76" applyNumberFormat="1" applyFont="1" applyBorder="1"/>
    <xf numFmtId="0" fontId="21" fillId="0" borderId="14" xfId="74" applyFont="1" applyBorder="1" applyAlignment="1">
      <alignment wrapText="1"/>
    </xf>
    <xf numFmtId="3" fontId="21" fillId="0" borderId="14" xfId="76" applyNumberFormat="1" applyFont="1" applyBorder="1"/>
    <xf numFmtId="0" fontId="21" fillId="0" borderId="14" xfId="76" applyFont="1" applyBorder="1" applyAlignment="1">
      <alignment wrapText="1"/>
    </xf>
    <xf numFmtId="0" fontId="21" fillId="0" borderId="14" xfId="74" applyFont="1" applyFill="1" applyBorder="1" applyAlignment="1">
      <alignment wrapText="1"/>
    </xf>
    <xf numFmtId="3" fontId="21" fillId="0" borderId="14" xfId="76" applyNumberFormat="1" applyFont="1" applyBorder="1" applyAlignment="1">
      <alignment wrapText="1"/>
    </xf>
    <xf numFmtId="0" fontId="21" fillId="0" borderId="14" xfId="83" applyFont="1" applyBorder="1" applyAlignment="1">
      <alignment horizontal="left" wrapText="1"/>
    </xf>
    <xf numFmtId="3" fontId="21" fillId="29" borderId="14" xfId="84" applyNumberFormat="1" applyFont="1" applyFill="1" applyBorder="1" applyAlignment="1">
      <alignment horizontal="right" wrapText="1"/>
    </xf>
    <xf numFmtId="0" fontId="24" fillId="29" borderId="18" xfId="84" applyFont="1" applyFill="1" applyBorder="1" applyAlignment="1">
      <alignment horizontal="center" vertical="center" wrapText="1"/>
    </xf>
    <xf numFmtId="0" fontId="24" fillId="29" borderId="0" xfId="84" applyFont="1" applyFill="1" applyBorder="1" applyAlignment="1">
      <alignment horizontal="center" vertical="center" wrapText="1"/>
    </xf>
    <xf numFmtId="0" fontId="21" fillId="0" borderId="18" xfId="76" applyFont="1" applyBorder="1"/>
    <xf numFmtId="0" fontId="21" fillId="0" borderId="18" xfId="76" applyFont="1" applyBorder="1" applyAlignment="1">
      <alignment wrapText="1"/>
    </xf>
    <xf numFmtId="0" fontId="24" fillId="0" borderId="11" xfId="76" applyFont="1" applyBorder="1" applyAlignment="1">
      <alignment wrapText="1"/>
    </xf>
    <xf numFmtId="0" fontId="21" fillId="0" borderId="13" xfId="72" applyFont="1" applyBorder="1" applyAlignment="1">
      <alignment wrapText="1"/>
    </xf>
    <xf numFmtId="3" fontId="21" fillId="0" borderId="18" xfId="76" applyNumberFormat="1" applyFont="1" applyBorder="1"/>
    <xf numFmtId="3" fontId="24" fillId="0" borderId="14" xfId="76" applyNumberFormat="1" applyFont="1" applyBorder="1" applyAlignment="1">
      <alignment wrapText="1"/>
    </xf>
    <xf numFmtId="0" fontId="21" fillId="0" borderId="0" xfId="0" applyFont="1" applyFill="1" applyAlignment="1">
      <alignment wrapText="1"/>
    </xf>
    <xf numFmtId="0" fontId="28" fillId="0" borderId="0" xfId="0" applyFont="1"/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right"/>
    </xf>
    <xf numFmtId="3" fontId="28" fillId="0" borderId="0" xfId="0" applyNumberFormat="1" applyFont="1"/>
    <xf numFmtId="3" fontId="24" fillId="0" borderId="14" xfId="0" applyNumberFormat="1" applyFont="1" applyFill="1" applyBorder="1" applyAlignment="1">
      <alignment horizontal="right" wrapText="1"/>
    </xf>
    <xf numFmtId="3" fontId="25" fillId="0" borderId="14" xfId="0" applyNumberFormat="1" applyFont="1" applyFill="1" applyBorder="1"/>
    <xf numFmtId="3" fontId="24" fillId="0" borderId="14" xfId="0" applyNumberFormat="1" applyFont="1" applyFill="1" applyBorder="1"/>
    <xf numFmtId="0" fontId="28" fillId="0" borderId="0" xfId="0" applyFont="1" applyAlignment="1">
      <alignment wrapText="1"/>
    </xf>
    <xf numFmtId="3" fontId="21" fillId="0" borderId="14" xfId="83" applyNumberFormat="1" applyFont="1" applyFill="1" applyBorder="1" applyAlignment="1">
      <alignment vertical="center"/>
    </xf>
    <xf numFmtId="3" fontId="21" fillId="29" borderId="14" xfId="83" applyNumberFormat="1" applyFont="1" applyFill="1" applyBorder="1" applyAlignment="1">
      <alignment vertical="center"/>
    </xf>
    <xf numFmtId="0" fontId="21" fillId="0" borderId="14" xfId="82" applyFont="1" applyFill="1" applyBorder="1" applyAlignment="1">
      <alignment wrapText="1"/>
    </xf>
    <xf numFmtId="167" fontId="24" fillId="0" borderId="14" xfId="53" applyNumberFormat="1" applyFont="1" applyBorder="1" applyAlignment="1">
      <alignment wrapText="1"/>
    </xf>
    <xf numFmtId="3" fontId="24" fillId="29" borderId="14" xfId="83" applyNumberFormat="1" applyFont="1" applyFill="1" applyBorder="1" applyAlignment="1">
      <alignment horizontal="right" vertical="center" wrapText="1"/>
    </xf>
    <xf numFmtId="167" fontId="21" fillId="0" borderId="14" xfId="72" applyNumberFormat="1" applyFont="1" applyBorder="1"/>
    <xf numFmtId="167" fontId="24" fillId="0" borderId="14" xfId="53" applyNumberFormat="1" applyFont="1" applyBorder="1" applyAlignment="1">
      <alignment horizontal="center" vertical="center" wrapText="1"/>
    </xf>
    <xf numFmtId="0" fontId="24" fillId="29" borderId="14" xfId="83" applyFont="1" applyFill="1" applyBorder="1" applyAlignment="1">
      <alignment wrapText="1"/>
    </xf>
    <xf numFmtId="3" fontId="21" fillId="0" borderId="14" xfId="83" applyNumberFormat="1" applyFont="1" applyBorder="1" applyAlignment="1">
      <alignment vertical="center"/>
    </xf>
    <xf numFmtId="0" fontId="21" fillId="0" borderId="14" xfId="83" applyFont="1" applyBorder="1" applyAlignment="1">
      <alignment horizontal="left" vertical="center" wrapText="1"/>
    </xf>
    <xf numFmtId="0" fontId="21" fillId="29" borderId="14" xfId="82" applyFont="1" applyFill="1" applyBorder="1" applyAlignment="1">
      <alignment vertical="center" wrapText="1"/>
    </xf>
    <xf numFmtId="0" fontId="24" fillId="0" borderId="14" xfId="83" applyFont="1" applyBorder="1" applyAlignment="1">
      <alignment horizontal="left" vertical="center" wrapText="1"/>
    </xf>
    <xf numFmtId="3" fontId="24" fillId="0" borderId="14" xfId="83" applyNumberFormat="1" applyFont="1" applyBorder="1" applyAlignment="1">
      <alignment vertical="center"/>
    </xf>
    <xf numFmtId="0" fontId="21" fillId="0" borderId="14" xfId="82" applyFont="1" applyBorder="1" applyAlignment="1">
      <alignment horizontal="left" vertical="center" wrapText="1"/>
    </xf>
    <xf numFmtId="167" fontId="24" fillId="0" borderId="14" xfId="53" applyNumberFormat="1" applyFont="1" applyBorder="1" applyAlignment="1">
      <alignment vertical="center"/>
    </xf>
    <xf numFmtId="3" fontId="27" fillId="0" borderId="14" xfId="83" applyNumberFormat="1" applyFont="1" applyFill="1" applyBorder="1" applyAlignment="1">
      <alignment vertical="center"/>
    </xf>
    <xf numFmtId="3" fontId="24" fillId="0" borderId="14" xfId="83" applyNumberFormat="1" applyFont="1" applyBorder="1" applyAlignment="1">
      <alignment horizontal="right" vertical="center" wrapText="1"/>
    </xf>
    <xf numFmtId="0" fontId="24" fillId="29" borderId="14" xfId="83" applyFont="1" applyFill="1" applyBorder="1" applyAlignment="1">
      <alignment horizontal="left" vertical="center" wrapText="1"/>
    </xf>
    <xf numFmtId="167" fontId="21" fillId="0" borderId="14" xfId="53" applyNumberFormat="1" applyFont="1" applyBorder="1" applyAlignment="1">
      <alignment vertical="center"/>
    </xf>
    <xf numFmtId="3" fontId="24" fillId="29" borderId="14" xfId="73" applyNumberFormat="1" applyFont="1" applyFill="1" applyBorder="1" applyAlignment="1">
      <alignment horizontal="right"/>
    </xf>
    <xf numFmtId="0" fontId="21" fillId="0" borderId="14" xfId="0" applyFont="1" applyBorder="1"/>
    <xf numFmtId="3" fontId="24" fillId="0" borderId="14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3" fontId="21" fillId="29" borderId="14" xfId="73" applyNumberFormat="1" applyFont="1" applyFill="1" applyBorder="1" applyAlignment="1">
      <alignment horizontal="right"/>
    </xf>
    <xf numFmtId="0" fontId="24" fillId="0" borderId="14" xfId="75" applyFont="1" applyFill="1" applyBorder="1"/>
    <xf numFmtId="0" fontId="21" fillId="0" borderId="14" xfId="75" applyFont="1" applyFill="1" applyBorder="1"/>
    <xf numFmtId="3" fontId="21" fillId="0" borderId="14" xfId="73" applyNumberFormat="1" applyFont="1" applyBorder="1"/>
    <xf numFmtId="0" fontId="24" fillId="0" borderId="14" xfId="0" applyFont="1" applyBorder="1"/>
    <xf numFmtId="3" fontId="24" fillId="0" borderId="14" xfId="73" applyNumberFormat="1" applyFont="1" applyBorder="1"/>
    <xf numFmtId="3" fontId="21" fillId="0" borderId="14" xfId="0" applyNumberFormat="1" applyFont="1" applyBorder="1"/>
    <xf numFmtId="0" fontId="24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167" fontId="21" fillId="0" borderId="14" xfId="53" applyNumberFormat="1" applyFont="1" applyFill="1" applyBorder="1"/>
    <xf numFmtId="0" fontId="21" fillId="0" borderId="14" xfId="73" applyFont="1" applyBorder="1"/>
    <xf numFmtId="0" fontId="24" fillId="29" borderId="14" xfId="83" applyFont="1" applyFill="1" applyBorder="1" applyAlignment="1">
      <alignment horizontal="center" vertical="center" wrapText="1"/>
    </xf>
    <xf numFmtId="3" fontId="21" fillId="0" borderId="14" xfId="83" applyNumberFormat="1" applyFont="1" applyBorder="1" applyAlignment="1">
      <alignment horizontal="right" vertical="center" wrapText="1"/>
    </xf>
    <xf numFmtId="3" fontId="21" fillId="31" borderId="14" xfId="83" applyNumberFormat="1" applyFont="1" applyFill="1" applyBorder="1" applyAlignment="1">
      <alignment vertical="center"/>
    </xf>
    <xf numFmtId="3" fontId="24" fillId="0" borderId="14" xfId="83" applyNumberFormat="1" applyFont="1" applyBorder="1" applyAlignment="1">
      <alignment horizontal="center" vertical="center" wrapText="1"/>
    </xf>
    <xf numFmtId="165" fontId="21" fillId="0" borderId="14" xfId="82" applyNumberFormat="1" applyFont="1" applyFill="1" applyBorder="1" applyAlignment="1">
      <alignment wrapText="1"/>
    </xf>
    <xf numFmtId="165" fontId="21" fillId="29" borderId="14" xfId="82" applyNumberFormat="1" applyFont="1" applyFill="1" applyBorder="1" applyAlignment="1">
      <alignment wrapText="1"/>
    </xf>
    <xf numFmtId="167" fontId="24" fillId="29" borderId="14" xfId="53" applyNumberFormat="1" applyFont="1" applyFill="1" applyBorder="1" applyAlignment="1">
      <alignment vertical="center"/>
    </xf>
    <xf numFmtId="167" fontId="26" fillId="29" borderId="14" xfId="53" applyNumberFormat="1" applyFont="1" applyFill="1" applyBorder="1" applyAlignment="1">
      <alignment vertical="center"/>
    </xf>
    <xf numFmtId="167" fontId="24" fillId="29" borderId="14" xfId="53" applyNumberFormat="1" applyFont="1" applyFill="1" applyBorder="1"/>
    <xf numFmtId="0" fontId="21" fillId="29" borderId="14" xfId="83" applyFont="1" applyFill="1" applyBorder="1" applyAlignment="1">
      <alignment horizontal="left" wrapText="1"/>
    </xf>
    <xf numFmtId="3" fontId="21" fillId="29" borderId="14" xfId="83" applyNumberFormat="1" applyFont="1" applyFill="1" applyBorder="1"/>
    <xf numFmtId="0" fontId="24" fillId="29" borderId="14" xfId="83" applyFont="1" applyFill="1" applyBorder="1" applyAlignment="1">
      <alignment vertical="center" wrapText="1"/>
    </xf>
    <xf numFmtId="167" fontId="21" fillId="29" borderId="14" xfId="53" applyNumberFormat="1" applyFont="1" applyFill="1" applyBorder="1" applyAlignment="1">
      <alignment vertical="center" wrapText="1"/>
    </xf>
    <xf numFmtId="165" fontId="21" fillId="29" borderId="14" xfId="83" applyNumberFormat="1" applyFont="1" applyFill="1" applyBorder="1" applyAlignment="1">
      <alignment wrapText="1"/>
    </xf>
    <xf numFmtId="0" fontId="21" fillId="29" borderId="14" xfId="82" applyFont="1" applyFill="1" applyBorder="1" applyAlignment="1">
      <alignment horizontal="left" wrapText="1"/>
    </xf>
    <xf numFmtId="0" fontId="24" fillId="29" borderId="14" xfId="82" applyFont="1" applyFill="1" applyBorder="1" applyAlignment="1">
      <alignment vertical="center" wrapText="1"/>
    </xf>
    <xf numFmtId="167" fontId="24" fillId="29" borderId="14" xfId="53" applyNumberFormat="1" applyFont="1" applyFill="1" applyBorder="1" applyAlignment="1">
      <alignment horizontal="right" vertical="center" wrapText="1"/>
    </xf>
    <xf numFmtId="0" fontId="21" fillId="29" borderId="14" xfId="83" applyFont="1" applyFill="1" applyBorder="1" applyAlignment="1">
      <alignment vertical="center" wrapText="1"/>
    </xf>
    <xf numFmtId="3" fontId="24" fillId="0" borderId="14" xfId="69" applyNumberFormat="1" applyFont="1" applyBorder="1" applyAlignment="1">
      <alignment wrapText="1"/>
    </xf>
    <xf numFmtId="3" fontId="21" fillId="0" borderId="14" xfId="69" applyNumberFormat="1" applyFont="1" applyBorder="1" applyAlignment="1">
      <alignment wrapText="1"/>
    </xf>
    <xf numFmtId="3" fontId="24" fillId="0" borderId="14" xfId="69" applyNumberFormat="1" applyFont="1" applyFill="1" applyBorder="1"/>
    <xf numFmtId="0" fontId="24" fillId="0" borderId="14" xfId="83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3" fontId="24" fillId="0" borderId="14" xfId="69" applyNumberFormat="1" applyFont="1" applyBorder="1" applyAlignment="1"/>
    <xf numFmtId="0" fontId="24" fillId="0" borderId="14" xfId="71" applyFont="1" applyBorder="1"/>
    <xf numFmtId="3" fontId="24" fillId="0" borderId="14" xfId="69" applyNumberFormat="1" applyFont="1" applyFill="1" applyBorder="1" applyAlignment="1"/>
    <xf numFmtId="0" fontId="21" fillId="0" borderId="14" xfId="71" applyFont="1" applyBorder="1"/>
    <xf numFmtId="3" fontId="24" fillId="0" borderId="14" xfId="70" applyNumberFormat="1" applyFont="1" applyBorder="1" applyAlignment="1">
      <alignment wrapText="1"/>
    </xf>
    <xf numFmtId="3" fontId="21" fillId="0" borderId="14" xfId="70" applyNumberFormat="1" applyFont="1" applyFill="1" applyBorder="1" applyAlignment="1">
      <alignment wrapText="1"/>
    </xf>
    <xf numFmtId="3" fontId="21" fillId="31" borderId="14" xfId="0" applyNumberFormat="1" applyFont="1" applyFill="1" applyBorder="1"/>
    <xf numFmtId="0" fontId="24" fillId="0" borderId="14" xfId="79" applyFont="1" applyFill="1" applyBorder="1" applyAlignment="1">
      <alignment horizontal="left" vertical="center" wrapText="1"/>
    </xf>
    <xf numFmtId="0" fontId="21" fillId="0" borderId="14" xfId="79" applyFont="1" applyFill="1" applyBorder="1" applyAlignment="1">
      <alignment wrapText="1"/>
    </xf>
    <xf numFmtId="0" fontId="21" fillId="31" borderId="14" xfId="79" applyFont="1" applyFill="1" applyBorder="1"/>
    <xf numFmtId="0" fontId="21" fillId="0" borderId="14" xfId="79" applyFont="1" applyFill="1" applyBorder="1"/>
    <xf numFmtId="0" fontId="21" fillId="0" borderId="14" xfId="72" applyFont="1" applyFill="1" applyBorder="1" applyAlignment="1">
      <alignment wrapText="1"/>
    </xf>
    <xf numFmtId="167" fontId="24" fillId="0" borderId="14" xfId="53" applyNumberFormat="1" applyFont="1" applyBorder="1" applyAlignment="1"/>
    <xf numFmtId="0" fontId="24" fillId="0" borderId="14" xfId="82" applyFont="1" applyFill="1" applyBorder="1" applyAlignment="1">
      <alignment horizontal="left" vertical="center" wrapText="1" indent="1"/>
    </xf>
    <xf numFmtId="0" fontId="24" fillId="0" borderId="14" xfId="82" applyFont="1" applyFill="1" applyBorder="1" applyAlignment="1">
      <alignment horizontal="left" vertical="center" wrapText="1" indent="2"/>
    </xf>
    <xf numFmtId="0" fontId="21" fillId="0" borderId="14" xfId="82" applyFont="1" applyFill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wrapText="1" indent="5"/>
    </xf>
    <xf numFmtId="0" fontId="21" fillId="0" borderId="14" xfId="0" applyFont="1" applyFill="1" applyBorder="1" applyAlignment="1">
      <alignment horizontal="left" wrapText="1" indent="5"/>
    </xf>
    <xf numFmtId="0" fontId="21" fillId="0" borderId="14" xfId="82" applyFont="1" applyFill="1" applyBorder="1" applyAlignment="1">
      <alignment horizontal="left" vertical="center" wrapText="1" indent="1"/>
    </xf>
    <xf numFmtId="3" fontId="21" fillId="31" borderId="14" xfId="72" applyNumberFormat="1" applyFont="1" applyFill="1" applyBorder="1"/>
    <xf numFmtId="0" fontId="24" fillId="0" borderId="0" xfId="72" applyFont="1" applyBorder="1" applyAlignment="1">
      <alignment horizontal="center"/>
    </xf>
    <xf numFmtId="0" fontId="25" fillId="0" borderId="14" xfId="82" applyFont="1" applyFill="1" applyBorder="1" applyAlignment="1">
      <alignment horizontal="left" vertical="center" wrapText="1" indent="2"/>
    </xf>
    <xf numFmtId="3" fontId="25" fillId="0" borderId="14" xfId="72" applyNumberFormat="1" applyFont="1" applyBorder="1"/>
    <xf numFmtId="0" fontId="25" fillId="0" borderId="14" xfId="0" applyFont="1" applyFill="1" applyBorder="1" applyAlignment="1">
      <alignment horizontal="left" wrapText="1" indent="5"/>
    </xf>
    <xf numFmtId="3" fontId="25" fillId="0" borderId="14" xfId="72" applyNumberFormat="1" applyFont="1" applyFill="1" applyBorder="1"/>
    <xf numFmtId="3" fontId="21" fillId="0" borderId="29" xfId="0" applyNumberFormat="1" applyFont="1" applyFill="1" applyBorder="1"/>
    <xf numFmtId="3" fontId="21" fillId="0" borderId="0" xfId="0" applyNumberFormat="1" applyFont="1" applyFill="1" applyBorder="1"/>
    <xf numFmtId="0" fontId="21" fillId="0" borderId="14" xfId="0" applyFont="1" applyFill="1" applyBorder="1" applyAlignment="1">
      <alignment horizontal="center" wrapText="1"/>
    </xf>
    <xf numFmtId="3" fontId="24" fillId="0" borderId="14" xfId="0" applyNumberFormat="1" applyFont="1" applyFill="1" applyBorder="1" applyAlignment="1">
      <alignment horizontal="left" wrapText="1"/>
    </xf>
    <xf numFmtId="3" fontId="21" fillId="0" borderId="14" xfId="0" applyNumberFormat="1" applyFont="1" applyFill="1" applyBorder="1" applyAlignment="1">
      <alignment horizontal="left" wrapText="1"/>
    </xf>
    <xf numFmtId="3" fontId="21" fillId="0" borderId="14" xfId="0" applyNumberFormat="1" applyFont="1" applyFill="1" applyBorder="1" applyAlignment="1">
      <alignment horizontal="right" wrapText="1"/>
    </xf>
    <xf numFmtId="0" fontId="25" fillId="0" borderId="14" xfId="0" applyFont="1" applyFill="1" applyBorder="1" applyAlignment="1">
      <alignment wrapText="1"/>
    </xf>
    <xf numFmtId="0" fontId="24" fillId="0" borderId="0" xfId="83" applyFont="1" applyAlignment="1">
      <alignment horizontal="center" vertical="center" wrapText="1"/>
    </xf>
    <xf numFmtId="0" fontId="24" fillId="29" borderId="14" xfId="8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29" borderId="14" xfId="73" applyFont="1" applyFill="1" applyBorder="1" applyAlignment="1">
      <alignment horizontal="center" vertical="center" wrapText="1"/>
    </xf>
    <xf numFmtId="0" fontId="24" fillId="0" borderId="14" xfId="73" applyFont="1" applyFill="1" applyBorder="1" applyAlignment="1">
      <alignment horizontal="center" vertical="center"/>
    </xf>
    <xf numFmtId="0" fontId="24" fillId="0" borderId="14" xfId="73" applyFont="1" applyBorder="1" applyAlignment="1">
      <alignment horizontal="center" vertical="center"/>
    </xf>
    <xf numFmtId="0" fontId="24" fillId="29" borderId="14" xfId="73" applyFont="1" applyFill="1" applyBorder="1" applyAlignment="1">
      <alignment horizontal="center" vertical="center"/>
    </xf>
    <xf numFmtId="0" fontId="24" fillId="0" borderId="26" xfId="72" applyFont="1" applyBorder="1" applyAlignment="1">
      <alignment horizontal="center" vertical="center" wrapText="1"/>
    </xf>
    <xf numFmtId="0" fontId="24" fillId="0" borderId="25" xfId="72" applyFont="1" applyBorder="1" applyAlignment="1">
      <alignment horizontal="center" vertical="center" wrapText="1"/>
    </xf>
    <xf numFmtId="0" fontId="24" fillId="0" borderId="23" xfId="72" applyFont="1" applyBorder="1" applyAlignment="1">
      <alignment horizontal="center" vertical="center" wrapText="1"/>
    </xf>
    <xf numFmtId="0" fontId="24" fillId="0" borderId="27" xfId="72" applyFont="1" applyBorder="1" applyAlignment="1">
      <alignment horizontal="center" vertical="center" wrapText="1"/>
    </xf>
    <xf numFmtId="0" fontId="24" fillId="0" borderId="28" xfId="72" applyFont="1" applyBorder="1" applyAlignment="1">
      <alignment horizontal="center" vertical="center" wrapText="1"/>
    </xf>
    <xf numFmtId="0" fontId="24" fillId="0" borderId="24" xfId="72" applyFont="1" applyBorder="1" applyAlignment="1">
      <alignment horizontal="center" vertical="center" wrapText="1"/>
    </xf>
    <xf numFmtId="0" fontId="24" fillId="0" borderId="0" xfId="79" applyFont="1" applyFill="1" applyAlignment="1">
      <alignment horizontal="center" vertical="center" wrapText="1"/>
    </xf>
    <xf numFmtId="3" fontId="24" fillId="0" borderId="0" xfId="70" applyNumberFormat="1" applyFont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4" fillId="0" borderId="0" xfId="72" applyFont="1" applyBorder="1" applyAlignment="1">
      <alignment horizontal="center"/>
    </xf>
    <xf numFmtId="0" fontId="24" fillId="0" borderId="0" xfId="72" applyFont="1" applyBorder="1" applyAlignment="1">
      <alignment horizontal="center" vertical="center"/>
    </xf>
    <xf numFmtId="0" fontId="24" fillId="0" borderId="0" xfId="76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</cellXfs>
  <cellStyles count="9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xplanatory Text" xfId="52" xr:uid="{00000000-0005-0000-0000-000033000000}"/>
    <cellStyle name="Ezres" xfId="53" builtinId="3"/>
    <cellStyle name="Ezres 2" xfId="54" xr:uid="{00000000-0005-0000-0000-000035000000}"/>
    <cellStyle name="Ezres 3" xfId="55" xr:uid="{00000000-0005-0000-0000-000036000000}"/>
    <cellStyle name="Figyelmeztetés" xfId="56" builtinId="11" customBuiltin="1"/>
    <cellStyle name="Good" xfId="57" xr:uid="{00000000-0005-0000-0000-000038000000}"/>
    <cellStyle name="Heading 1" xfId="58" xr:uid="{00000000-0005-0000-0000-000039000000}"/>
    <cellStyle name="Heading 2" xfId="59" xr:uid="{00000000-0005-0000-0000-00003A000000}"/>
    <cellStyle name="Heading 3" xfId="60" xr:uid="{00000000-0005-0000-0000-00003B000000}"/>
    <cellStyle name="Heading 4" xfId="61" xr:uid="{00000000-0005-0000-0000-00003C000000}"/>
    <cellStyle name="Hivatkozott cella" xfId="62" builtinId="24" customBuiltin="1"/>
    <cellStyle name="Input" xfId="63" xr:uid="{00000000-0005-0000-0000-00003E000000}"/>
    <cellStyle name="Jegyzet" xfId="64" builtinId="10" customBuiltin="1"/>
    <cellStyle name="Kimenet" xfId="65" builtinId="21" customBuiltin="1"/>
    <cellStyle name="Linked Cell" xfId="66" xr:uid="{00000000-0005-0000-0000-000041000000}"/>
    <cellStyle name="Neutral" xfId="67" xr:uid="{00000000-0005-0000-0000-000042000000}"/>
    <cellStyle name="Normál" xfId="0" builtinId="0"/>
    <cellStyle name="Normál 2" xfId="68" xr:uid="{00000000-0005-0000-0000-000044000000}"/>
    <cellStyle name="Normál_2007_Koncepció táblák" xfId="69" xr:uid="{00000000-0005-0000-0000-000045000000}"/>
    <cellStyle name="Normál_2007_Koncepció táblák_2013. évi költségvetés I." xfId="70" xr:uid="{00000000-0005-0000-0000-000046000000}"/>
    <cellStyle name="Normál_2012. évi költségvetés IV. módosítás" xfId="71" xr:uid="{00000000-0005-0000-0000-000047000000}"/>
    <cellStyle name="Normál_2013. évi költségvetés I." xfId="72" xr:uid="{00000000-0005-0000-0000-000048000000}"/>
    <cellStyle name="Normál_2013. évi költségvetés I._2013. évi költségvetés előirányzat nyilvántartás" xfId="73" xr:uid="{00000000-0005-0000-0000-000049000000}"/>
    <cellStyle name="Normál_2013. évi költségvetés I._2013. évi költségvetés II. forduló testületi előterjesztés" xfId="74" xr:uid="{00000000-0005-0000-0000-00004A000000}"/>
    <cellStyle name="Normál_2013. évi költségvetés I._iNTÉZMÉNYI NORMATÍVA 2014" xfId="75" xr:uid="{00000000-0005-0000-0000-00004B000000}"/>
    <cellStyle name="Normál_2013. évi költségvetés II. forduló testületi előterjesztés" xfId="76" xr:uid="{00000000-0005-0000-0000-00004C000000}"/>
    <cellStyle name="Normál_2014. évi kv. 6. tábla_kitöltve_szűkített II.fordulóhoz 2" xfId="77" xr:uid="{00000000-0005-0000-0000-00004D000000}"/>
    <cellStyle name="Normal_KARSZJ3" xfId="78" xr:uid="{00000000-0005-0000-0000-00004E000000}"/>
    <cellStyle name="Normál_költségvetés10melléklet" xfId="79" xr:uid="{00000000-0005-0000-0000-00004F000000}"/>
    <cellStyle name="Normál_költségvetés10melléklet_2013. évi költségvetés I." xfId="80" xr:uid="{00000000-0005-0000-0000-000050000000}"/>
    <cellStyle name="Normal_KTRSZJ" xfId="81" xr:uid="{00000000-0005-0000-0000-000051000000}"/>
    <cellStyle name="Normál_Másolat eredetijeKÖLTSÉGVETÉS2005új1" xfId="82" xr:uid="{00000000-0005-0000-0000-000052000000}"/>
    <cellStyle name="Normál_Másolat eredetijeKÖLTSÉGVETÉS2005új1_2013. évi költségvetés I." xfId="83" xr:uid="{00000000-0005-0000-0000-000053000000}"/>
    <cellStyle name="Normál_Másolat eredetijeKÖLTSÉGVETÉS2005új1_2013. évi költségvetés II. forduló testületi előterjesztés" xfId="84" xr:uid="{00000000-0005-0000-0000-000054000000}"/>
    <cellStyle name="Note" xfId="85" xr:uid="{00000000-0005-0000-0000-000055000000}"/>
    <cellStyle name="Output" xfId="86" xr:uid="{00000000-0005-0000-0000-000056000000}"/>
    <cellStyle name="Összesen" xfId="87" builtinId="25" customBuiltin="1"/>
    <cellStyle name="Title" xfId="88" xr:uid="{00000000-0005-0000-0000-000058000000}"/>
    <cellStyle name="Total" xfId="89" xr:uid="{00000000-0005-0000-0000-000059000000}"/>
    <cellStyle name="Warning Text" xfId="90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J54"/>
  <sheetViews>
    <sheetView tabSelected="1" view="pageLayout" topLeftCell="A3" zoomScaleNormal="75" zoomScaleSheetLayoutView="89" workbookViewId="0">
      <selection activeCell="A4" sqref="A4:D4"/>
    </sheetView>
  </sheetViews>
  <sheetFormatPr defaultColWidth="9.109375" defaultRowHeight="15.6" x14ac:dyDescent="0.3"/>
  <cols>
    <col min="1" max="1" width="43" style="91" customWidth="1"/>
    <col min="2" max="2" width="15.109375" style="3" customWidth="1"/>
    <col min="3" max="3" width="15.6640625" style="84" customWidth="1"/>
    <col min="4" max="4" width="16.109375" style="3" customWidth="1"/>
    <col min="5" max="5" width="9.109375" style="3"/>
    <col min="6" max="7" width="16.33203125" style="3" bestFit="1" customWidth="1"/>
    <col min="8" max="16384" width="9.109375" style="3"/>
  </cols>
  <sheetData>
    <row r="1" spans="1:4" hidden="1" x14ac:dyDescent="0.3">
      <c r="A1" s="2"/>
    </row>
    <row r="2" spans="1:4" hidden="1" x14ac:dyDescent="0.3">
      <c r="A2" s="2"/>
    </row>
    <row r="3" spans="1:4" x14ac:dyDescent="0.3">
      <c r="A3" s="2"/>
    </row>
    <row r="4" spans="1:4" ht="30.75" customHeight="1" x14ac:dyDescent="0.3">
      <c r="A4" s="261" t="s">
        <v>319</v>
      </c>
      <c r="B4" s="261"/>
      <c r="C4" s="261"/>
      <c r="D4" s="261"/>
    </row>
    <row r="5" spans="1:4" x14ac:dyDescent="0.3">
      <c r="A5" s="2"/>
    </row>
    <row r="6" spans="1:4" s="85" customFormat="1" ht="56.25" customHeight="1" x14ac:dyDescent="0.25">
      <c r="A6" s="4" t="s">
        <v>210</v>
      </c>
      <c r="B6" s="4" t="s">
        <v>382</v>
      </c>
      <c r="C6" s="178" t="s">
        <v>383</v>
      </c>
      <c r="D6" s="4" t="s">
        <v>384</v>
      </c>
    </row>
    <row r="7" spans="1:4" ht="31.2" x14ac:dyDescent="0.3">
      <c r="A7" s="179" t="s">
        <v>2</v>
      </c>
      <c r="B7" s="180">
        <f>'2.sz.tábla'!B5</f>
        <v>38197043</v>
      </c>
      <c r="C7" s="180">
        <f>'2.sz.tábla'!C5</f>
        <v>37804762</v>
      </c>
      <c r="D7" s="180">
        <f>'2.sz.tábla'!D5</f>
        <v>-392281</v>
      </c>
    </row>
    <row r="8" spans="1:4" ht="31.2" x14ac:dyDescent="0.3">
      <c r="A8" s="181" t="s">
        <v>3</v>
      </c>
      <c r="B8" s="180">
        <f>'2.sz.tábla'!B22</f>
        <v>0</v>
      </c>
      <c r="C8" s="180">
        <f>'2.sz.tábla'!C22</f>
        <v>0</v>
      </c>
      <c r="D8" s="180">
        <f>'2.sz.tábla'!D22</f>
        <v>0</v>
      </c>
    </row>
    <row r="9" spans="1:4" ht="18" customHeight="1" x14ac:dyDescent="0.3">
      <c r="A9" s="181" t="s">
        <v>4</v>
      </c>
      <c r="B9" s="180">
        <f>'2.sz.tábla'!B33</f>
        <v>19900000</v>
      </c>
      <c r="C9" s="180">
        <f>'2.sz.tábla'!C33</f>
        <v>18100000</v>
      </c>
      <c r="D9" s="180">
        <f>'2.sz.tábla'!D33</f>
        <v>-1800000</v>
      </c>
    </row>
    <row r="10" spans="1:4" ht="18" customHeight="1" x14ac:dyDescent="0.3">
      <c r="A10" s="181" t="s">
        <v>5</v>
      </c>
      <c r="B10" s="180">
        <f>'2.sz.tábla'!B47</f>
        <v>4403000</v>
      </c>
      <c r="C10" s="180">
        <f>'2.sz.tábla'!C47</f>
        <v>8023000</v>
      </c>
      <c r="D10" s="180">
        <f>'2.sz.tábla'!D47</f>
        <v>3620000</v>
      </c>
    </row>
    <row r="11" spans="1:4" ht="18" customHeight="1" x14ac:dyDescent="0.3">
      <c r="A11" s="181" t="s">
        <v>6</v>
      </c>
      <c r="B11" s="180">
        <f>'2.sz.tábla'!B60</f>
        <v>0</v>
      </c>
      <c r="C11" s="180">
        <f>'2.sz.tábla'!C60</f>
        <v>0</v>
      </c>
      <c r="D11" s="180">
        <f>'2.sz.tábla'!D60</f>
        <v>0</v>
      </c>
    </row>
    <row r="12" spans="1:4" ht="16.5" customHeight="1" x14ac:dyDescent="0.3">
      <c r="A12" s="182" t="s">
        <v>7</v>
      </c>
      <c r="B12" s="180">
        <f>'2.sz.tábla'!B66</f>
        <v>0</v>
      </c>
      <c r="C12" s="180">
        <f>'2.sz.tábla'!C66</f>
        <v>0</v>
      </c>
      <c r="D12" s="180">
        <f>'2.sz.tábla'!D10</f>
        <v>0</v>
      </c>
    </row>
    <row r="13" spans="1:4" ht="18" customHeight="1" x14ac:dyDescent="0.3">
      <c r="A13" s="182" t="s">
        <v>8</v>
      </c>
      <c r="B13" s="180">
        <f>'2.sz.tábla'!B71</f>
        <v>0</v>
      </c>
      <c r="C13" s="180">
        <v>0</v>
      </c>
      <c r="D13" s="180">
        <f>'2.sz.tábla'!D11</f>
        <v>0</v>
      </c>
    </row>
    <row r="14" spans="1:4" s="86" customFormat="1" ht="19.5" customHeight="1" x14ac:dyDescent="0.3">
      <c r="A14" s="183" t="s">
        <v>9</v>
      </c>
      <c r="B14" s="184">
        <f>SUM(B7:B13)</f>
        <v>62500043</v>
      </c>
      <c r="C14" s="184">
        <f>SUM(C7:C13)</f>
        <v>63927762</v>
      </c>
      <c r="D14" s="184">
        <f>SUM(D7:D13)</f>
        <v>1427719</v>
      </c>
    </row>
    <row r="15" spans="1:4" s="86" customFormat="1" ht="18.75" customHeight="1" x14ac:dyDescent="0.3">
      <c r="A15" s="185" t="s">
        <v>10</v>
      </c>
      <c r="B15" s="184"/>
      <c r="C15" s="186"/>
      <c r="D15" s="180"/>
    </row>
    <row r="16" spans="1:4" ht="31.2" x14ac:dyDescent="0.3">
      <c r="A16" s="181" t="s">
        <v>214</v>
      </c>
      <c r="B16" s="187">
        <f>'2.sz.tábla'!B78</f>
        <v>127376651</v>
      </c>
      <c r="C16" s="187">
        <f>'2.sz.tábla'!C78</f>
        <v>128025513</v>
      </c>
      <c r="D16" s="187">
        <f>'2.sz.tábla'!D78</f>
        <v>648862</v>
      </c>
    </row>
    <row r="17" spans="1:10" ht="46.8" x14ac:dyDescent="0.3">
      <c r="A17" s="181" t="s">
        <v>11</v>
      </c>
      <c r="B17" s="180">
        <f>'2.sz.tábla'!B81</f>
        <v>1153465</v>
      </c>
      <c r="C17" s="180">
        <f>'2.sz.tábla'!C81</f>
        <v>1153465</v>
      </c>
      <c r="D17" s="180">
        <f>'2.sz.tábla'!D81</f>
        <v>0</v>
      </c>
    </row>
    <row r="18" spans="1:10" s="86" customFormat="1" ht="18.75" customHeight="1" x14ac:dyDescent="0.3">
      <c r="A18" s="183" t="s">
        <v>12</v>
      </c>
      <c r="B18" s="188">
        <f>B16+B17</f>
        <v>128530116</v>
      </c>
      <c r="C18" s="188">
        <f>C16+C17</f>
        <v>129178978</v>
      </c>
      <c r="D18" s="188">
        <f>D16+D17</f>
        <v>648862</v>
      </c>
    </row>
    <row r="19" spans="1:10" s="86" customFormat="1" ht="19.5" customHeight="1" x14ac:dyDescent="0.3">
      <c r="A19" s="189" t="s">
        <v>13</v>
      </c>
      <c r="B19" s="176">
        <f>B14+B18</f>
        <v>191030159</v>
      </c>
      <c r="C19" s="176">
        <f>C14+C18</f>
        <v>193106740</v>
      </c>
      <c r="D19" s="176">
        <f>D14+D18</f>
        <v>2076581</v>
      </c>
    </row>
    <row r="20" spans="1:10" s="86" customFormat="1" ht="14.25" customHeight="1" x14ac:dyDescent="0.3">
      <c r="A20" s="262"/>
      <c r="B20" s="262"/>
      <c r="C20" s="262"/>
      <c r="D20" s="262"/>
      <c r="E20" s="87"/>
      <c r="F20" s="87"/>
      <c r="G20" s="87"/>
      <c r="H20" s="87"/>
      <c r="I20" s="87"/>
      <c r="J20" s="87"/>
    </row>
    <row r="21" spans="1:10" s="86" customFormat="1" ht="14.25" customHeight="1" x14ac:dyDescent="0.3">
      <c r="A21" s="262"/>
      <c r="B21" s="262"/>
      <c r="C21" s="262"/>
      <c r="D21" s="262"/>
      <c r="E21" s="87"/>
      <c r="F21" s="87"/>
      <c r="G21" s="87"/>
      <c r="H21" s="87"/>
      <c r="I21" s="87"/>
      <c r="J21" s="87"/>
    </row>
    <row r="22" spans="1:10" s="88" customFormat="1" ht="20.100000000000001" customHeight="1" x14ac:dyDescent="0.3">
      <c r="A22" s="183" t="s">
        <v>14</v>
      </c>
      <c r="B22" s="184">
        <f>SUM(B23:B24)</f>
        <v>80597035</v>
      </c>
      <c r="C22" s="184">
        <f>SUM(C23:C24)</f>
        <v>80850250</v>
      </c>
      <c r="D22" s="184">
        <f>SUM(D23:D24)</f>
        <v>253215</v>
      </c>
      <c r="E22" s="67"/>
      <c r="F22" s="67"/>
      <c r="G22" s="67"/>
      <c r="H22" s="67"/>
      <c r="I22" s="67"/>
      <c r="J22" s="67"/>
    </row>
    <row r="23" spans="1:10" s="88" customFormat="1" ht="20.100000000000001" customHeight="1" x14ac:dyDescent="0.3">
      <c r="A23" s="181" t="s">
        <v>15</v>
      </c>
      <c r="B23" s="180">
        <f>'3.tábla'!B50</f>
        <v>80597035</v>
      </c>
      <c r="C23" s="180">
        <f>'3.tábla'!C50</f>
        <v>80850250</v>
      </c>
      <c r="D23" s="180">
        <f>'3.tábla'!D50</f>
        <v>253215</v>
      </c>
      <c r="E23" s="67"/>
      <c r="F23" s="67"/>
      <c r="G23" s="67"/>
      <c r="H23" s="67"/>
      <c r="I23" s="67"/>
      <c r="J23" s="67"/>
    </row>
    <row r="24" spans="1:10" s="88" customFormat="1" ht="18" customHeight="1" x14ac:dyDescent="0.3">
      <c r="A24" s="181"/>
      <c r="B24" s="6"/>
      <c r="C24" s="6"/>
      <c r="D24" s="180"/>
      <c r="E24" s="67"/>
      <c r="F24" s="67"/>
      <c r="G24" s="67"/>
      <c r="H24" s="67"/>
      <c r="I24" s="67"/>
      <c r="J24" s="67"/>
    </row>
    <row r="25" spans="1:10" s="86" customFormat="1" ht="20.100000000000001" customHeight="1" x14ac:dyDescent="0.3">
      <c r="A25" s="183" t="s">
        <v>16</v>
      </c>
      <c r="B25" s="188">
        <f>SUM(B26:B29)</f>
        <v>104834716</v>
      </c>
      <c r="C25" s="188">
        <f>SUM(C26:C29)</f>
        <v>103615516</v>
      </c>
      <c r="D25" s="188">
        <f>SUM(D26:D29)</f>
        <v>-1219200</v>
      </c>
      <c r="F25" s="89"/>
      <c r="G25" s="89"/>
    </row>
    <row r="26" spans="1:10" ht="19.5" customHeight="1" x14ac:dyDescent="0.3">
      <c r="A26" s="181" t="s">
        <v>17</v>
      </c>
      <c r="B26" s="180">
        <v>0</v>
      </c>
      <c r="C26" s="180">
        <f>'2.sz.tábla'!C91</f>
        <v>0</v>
      </c>
      <c r="D26" s="180">
        <v>0</v>
      </c>
      <c r="F26" s="84"/>
      <c r="G26" s="84"/>
    </row>
    <row r="27" spans="1:10" s="86" customFormat="1" ht="18" customHeight="1" x14ac:dyDescent="0.3">
      <c r="A27" s="181" t="s">
        <v>238</v>
      </c>
      <c r="B27" s="180">
        <f>'5.sz.tábla '!B14</f>
        <v>11285651</v>
      </c>
      <c r="C27" s="180">
        <f>'5.sz.tábla '!C14</f>
        <v>10066451</v>
      </c>
      <c r="D27" s="180">
        <f>'5.sz.tábla '!D14</f>
        <v>-1219200</v>
      </c>
      <c r="F27" s="89"/>
      <c r="G27" s="89"/>
    </row>
    <row r="28" spans="1:10" ht="18" customHeight="1" x14ac:dyDescent="0.3">
      <c r="A28" s="181" t="s">
        <v>18</v>
      </c>
      <c r="B28" s="180">
        <f>'5.sz.tábla '!B19</f>
        <v>93491000</v>
      </c>
      <c r="C28" s="180">
        <f>'5.sz.tábla '!C19</f>
        <v>93491000</v>
      </c>
      <c r="D28" s="180">
        <f>'5.sz.tábla '!D19</f>
        <v>0</v>
      </c>
      <c r="F28" s="84"/>
      <c r="G28" s="84"/>
    </row>
    <row r="29" spans="1:10" ht="18" customHeight="1" x14ac:dyDescent="0.3">
      <c r="A29" s="181" t="s">
        <v>279</v>
      </c>
      <c r="B29" s="180">
        <f>'5.sz.tábla '!B22</f>
        <v>58065</v>
      </c>
      <c r="C29" s="180">
        <f>'5.sz.tábla '!C22</f>
        <v>58065</v>
      </c>
      <c r="D29" s="180">
        <f>'5.sz.tábla '!D22</f>
        <v>0</v>
      </c>
      <c r="F29" s="84"/>
      <c r="G29" s="84"/>
    </row>
    <row r="30" spans="1:10" ht="12.75" customHeight="1" x14ac:dyDescent="0.3">
      <c r="A30" s="183"/>
      <c r="B30" s="180"/>
      <c r="C30" s="180"/>
      <c r="D30" s="180"/>
      <c r="F30" s="84"/>
      <c r="G30" s="84"/>
    </row>
    <row r="31" spans="1:10" s="86" customFormat="1" ht="18.75" customHeight="1" x14ac:dyDescent="0.3">
      <c r="A31" s="183" t="s">
        <v>19</v>
      </c>
      <c r="B31" s="188">
        <f>SUM(B32:B34)</f>
        <v>3514050</v>
      </c>
      <c r="C31" s="188">
        <f>SUM(C32:C34)</f>
        <v>6556616</v>
      </c>
      <c r="D31" s="188">
        <f>SUM(D32:D34)</f>
        <v>3042566</v>
      </c>
      <c r="F31" s="89"/>
      <c r="G31" s="89"/>
    </row>
    <row r="32" spans="1:10" s="86" customFormat="1" ht="18" customHeight="1" x14ac:dyDescent="0.3">
      <c r="A32" s="181" t="s">
        <v>20</v>
      </c>
      <c r="B32" s="180">
        <v>3514050</v>
      </c>
      <c r="C32" s="207">
        <f>3514050+648862+3620000+30742-1500000-300000-36000-10578-206636+131508+1219200-1-554531</f>
        <v>6556616</v>
      </c>
      <c r="D32" s="180">
        <f>C32-B32</f>
        <v>3042566</v>
      </c>
      <c r="F32" s="89"/>
      <c r="G32" s="89"/>
    </row>
    <row r="33" spans="1:7" s="86" customFormat="1" ht="18" customHeight="1" x14ac:dyDescent="0.3">
      <c r="A33" s="181" t="s">
        <v>385</v>
      </c>
      <c r="B33" s="180">
        <v>0</v>
      </c>
      <c r="C33" s="207">
        <v>0</v>
      </c>
      <c r="D33" s="180">
        <v>0</v>
      </c>
      <c r="F33" s="89"/>
      <c r="G33" s="89"/>
    </row>
    <row r="34" spans="1:7" s="86" customFormat="1" ht="18" customHeight="1" x14ac:dyDescent="0.3">
      <c r="A34" s="181" t="s">
        <v>385</v>
      </c>
      <c r="B34" s="180">
        <v>0</v>
      </c>
      <c r="C34" s="207">
        <v>0</v>
      </c>
      <c r="D34" s="180">
        <v>0</v>
      </c>
    </row>
    <row r="35" spans="1:7" s="86" customFormat="1" ht="18.75" customHeight="1" x14ac:dyDescent="0.3">
      <c r="A35" s="183" t="s">
        <v>21</v>
      </c>
      <c r="B35" s="188">
        <f>SUM(B31,B25,B22)</f>
        <v>188945801</v>
      </c>
      <c r="C35" s="188">
        <f t="shared" ref="C35:D35" si="0">SUM(C31,C25,C22)</f>
        <v>191022382</v>
      </c>
      <c r="D35" s="188">
        <f t="shared" si="0"/>
        <v>2076581</v>
      </c>
    </row>
    <row r="36" spans="1:7" ht="18" customHeight="1" x14ac:dyDescent="0.3">
      <c r="A36" s="181" t="s">
        <v>22</v>
      </c>
      <c r="B36" s="180"/>
      <c r="C36" s="190"/>
      <c r="D36" s="180"/>
    </row>
    <row r="37" spans="1:7" ht="34.5" customHeight="1" x14ac:dyDescent="0.3">
      <c r="A37" s="181" t="s">
        <v>221</v>
      </c>
      <c r="B37" s="180">
        <f>'5.sz.tábla '!B29</f>
        <v>2084358</v>
      </c>
      <c r="C37" s="180">
        <f>'5.sz.tábla '!C29</f>
        <v>2084358</v>
      </c>
      <c r="D37" s="180">
        <f>'5.sz.tábla '!D29</f>
        <v>0</v>
      </c>
    </row>
    <row r="38" spans="1:7" s="86" customFormat="1" ht="18.75" customHeight="1" x14ac:dyDescent="0.3">
      <c r="A38" s="183" t="s">
        <v>23</v>
      </c>
      <c r="B38" s="188">
        <f>SUM(B36:B37)</f>
        <v>2084358</v>
      </c>
      <c r="C38" s="188">
        <f>SUM(C36:C37)</f>
        <v>2084358</v>
      </c>
      <c r="D38" s="188">
        <f>SUM(D36:D37)</f>
        <v>0</v>
      </c>
    </row>
    <row r="39" spans="1:7" s="86" customFormat="1" ht="21" customHeight="1" x14ac:dyDescent="0.3">
      <c r="A39" s="189" t="s">
        <v>24</v>
      </c>
      <c r="B39" s="176">
        <f>SUM(B35,B38)</f>
        <v>191030159</v>
      </c>
      <c r="C39" s="176">
        <f>SUM(C35,C38)</f>
        <v>193106740</v>
      </c>
      <c r="D39" s="176">
        <f>SUM(D35,D38)</f>
        <v>2076581</v>
      </c>
      <c r="F39" s="90"/>
    </row>
    <row r="40" spans="1:7" x14ac:dyDescent="0.3">
      <c r="A40" s="3"/>
      <c r="C40" s="3"/>
    </row>
    <row r="41" spans="1:7" x14ac:dyDescent="0.3">
      <c r="A41" s="3"/>
      <c r="B41" s="93">
        <f>B19-B39</f>
        <v>0</v>
      </c>
      <c r="C41" s="93">
        <f>C19-C39</f>
        <v>0</v>
      </c>
      <c r="D41" s="93">
        <f>D19-D39</f>
        <v>0</v>
      </c>
    </row>
    <row r="42" spans="1:7" x14ac:dyDescent="0.3">
      <c r="A42" s="3"/>
      <c r="C42" s="3"/>
    </row>
    <row r="43" spans="1:7" x14ac:dyDescent="0.3">
      <c r="A43" s="3"/>
      <c r="C43" s="3"/>
    </row>
    <row r="54" spans="7:7" x14ac:dyDescent="0.3">
      <c r="G54" s="92"/>
    </row>
  </sheetData>
  <sheetProtection selectLockedCells="1" selectUnlockedCells="1"/>
  <mergeCells count="2">
    <mergeCell ref="A4:D4"/>
    <mergeCell ref="A20:D21"/>
  </mergeCells>
  <phoneticPr fontId="19" type="noConversion"/>
  <printOptions horizontalCentered="1"/>
  <pageMargins left="0.78740157480314965" right="0.60072916666666665" top="1.1023622047244095" bottom="0.98425196850393704" header="0.62992125984251968" footer="0.51181102362204722"/>
  <pageSetup paperSize="9" scale="73" firstPageNumber="0" orientation="portrait" r:id="rId1"/>
  <headerFooter alignWithMargins="0">
    <oddHeader>&amp;L&amp;"Times New Roman,Normál"&amp;12Pécsely Község Önkormányzata&amp;C&amp;"Times New Roman,Normál"&amp;12 1. melléklet 
Az önkormányzat 2020. évi költségvetéséről szóló 10/2020. (VII. 07.)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J96"/>
  <sheetViews>
    <sheetView view="pageLayout" topLeftCell="A3" zoomScaleNormal="100" zoomScaleSheetLayoutView="89" workbookViewId="0">
      <selection activeCell="A3" sqref="A3:D3"/>
    </sheetView>
  </sheetViews>
  <sheetFormatPr defaultColWidth="9.109375" defaultRowHeight="15.6" x14ac:dyDescent="0.3"/>
  <cols>
    <col min="1" max="1" width="47.5546875" style="64" customWidth="1"/>
    <col min="2" max="2" width="15.44140625" style="65" customWidth="1"/>
    <col min="3" max="3" width="16.5546875" style="63" bestFit="1" customWidth="1"/>
    <col min="4" max="4" width="15.44140625" style="63" customWidth="1"/>
    <col min="5" max="5" width="15.5546875" style="64" bestFit="1" customWidth="1"/>
    <col min="6" max="6" width="0.33203125" style="64" customWidth="1"/>
    <col min="7" max="16384" width="9.109375" style="64"/>
  </cols>
  <sheetData>
    <row r="1" spans="1:10" hidden="1" x14ac:dyDescent="0.3">
      <c r="A1" s="5"/>
      <c r="B1" s="6"/>
      <c r="C1" s="110"/>
      <c r="D1" s="110"/>
    </row>
    <row r="2" spans="1:10" hidden="1" x14ac:dyDescent="0.3">
      <c r="A2" s="5"/>
      <c r="B2" s="6"/>
      <c r="C2" s="110"/>
      <c r="D2" s="110"/>
    </row>
    <row r="3" spans="1:10" s="66" customFormat="1" ht="37.5" customHeight="1" x14ac:dyDescent="0.3">
      <c r="A3" s="262" t="s">
        <v>320</v>
      </c>
      <c r="B3" s="262"/>
      <c r="C3" s="262"/>
      <c r="D3" s="262"/>
    </row>
    <row r="4" spans="1:10" s="67" customFormat="1" ht="53.25" customHeight="1" x14ac:dyDescent="0.3">
      <c r="A4" s="206" t="s">
        <v>210</v>
      </c>
      <c r="B4" s="209" t="str">
        <f>'1.sz.tábla'!B6</f>
        <v>2020. évi eredeti előirányzat</v>
      </c>
      <c r="C4" s="209" t="str">
        <f>'1.sz.tábla'!C6</f>
        <v>I. Módosítás</v>
      </c>
      <c r="D4" s="209" t="str">
        <f>'1.sz.tábla'!D6</f>
        <v>Eltérés</v>
      </c>
    </row>
    <row r="5" spans="1:10" s="67" customFormat="1" ht="31.2" x14ac:dyDescent="0.3">
      <c r="A5" s="179" t="s">
        <v>2</v>
      </c>
      <c r="B5" s="176">
        <f>B6+B14+B15+B16+B17+B18</f>
        <v>38197043</v>
      </c>
      <c r="C5" s="176">
        <f>C6+C14+C15+C16+C17+C18</f>
        <v>37804762</v>
      </c>
      <c r="D5" s="176">
        <f>D6+D14+D15+D16+D17+D18</f>
        <v>-392281</v>
      </c>
    </row>
    <row r="6" spans="1:10" s="69" customFormat="1" x14ac:dyDescent="0.3">
      <c r="A6" s="99" t="s">
        <v>25</v>
      </c>
      <c r="B6" s="82">
        <f>SUM(B7:B12)</f>
        <v>23272325</v>
      </c>
      <c r="C6" s="82">
        <f>SUM(C7:C12)</f>
        <v>22834552</v>
      </c>
      <c r="D6" s="82">
        <f>C6-B6</f>
        <v>-437773</v>
      </c>
      <c r="E6" s="68"/>
    </row>
    <row r="7" spans="1:10" s="70" customFormat="1" ht="27.75" customHeight="1" x14ac:dyDescent="0.3">
      <c r="A7" s="210" t="s">
        <v>318</v>
      </c>
      <c r="B7" s="172">
        <f>'2a. tábla'!E5</f>
        <v>15149325</v>
      </c>
      <c r="C7" s="172">
        <f>'2a. tábla'!F5</f>
        <v>14594794</v>
      </c>
      <c r="D7" s="82">
        <f>C7-B7</f>
        <v>-554531</v>
      </c>
      <c r="E7" s="67"/>
      <c r="F7" s="67"/>
      <c r="G7" s="67"/>
      <c r="H7" s="67"/>
      <c r="I7" s="67"/>
      <c r="J7" s="67"/>
    </row>
    <row r="8" spans="1:10" s="69" customFormat="1" ht="31.2" x14ac:dyDescent="0.3">
      <c r="A8" s="211" t="s">
        <v>26</v>
      </c>
      <c r="B8" s="172">
        <v>0</v>
      </c>
      <c r="C8" s="82">
        <v>0</v>
      </c>
      <c r="D8" s="82">
        <f t="shared" ref="D8:D12" si="0">C8-B8</f>
        <v>0</v>
      </c>
    </row>
    <row r="9" spans="1:10" s="69" customFormat="1" ht="31.2" x14ac:dyDescent="0.3">
      <c r="A9" s="103" t="s">
        <v>27</v>
      </c>
      <c r="B9" s="172">
        <f>'2a. tábla'!E32</f>
        <v>6323000</v>
      </c>
      <c r="C9" s="172">
        <f>'2a. tábla'!F32</f>
        <v>6439758</v>
      </c>
      <c r="D9" s="82">
        <f t="shared" si="0"/>
        <v>116758</v>
      </c>
    </row>
    <row r="10" spans="1:10" s="69" customFormat="1" x14ac:dyDescent="0.3">
      <c r="A10" s="103" t="s">
        <v>28</v>
      </c>
      <c r="B10" s="172">
        <f>'2a. tábla'!E42</f>
        <v>1800000</v>
      </c>
      <c r="C10" s="172">
        <f>'2a. tábla'!F42</f>
        <v>1800000</v>
      </c>
      <c r="D10" s="82">
        <f t="shared" si="0"/>
        <v>0</v>
      </c>
    </row>
    <row r="11" spans="1:10" s="67" customFormat="1" ht="50.25" customHeight="1" x14ac:dyDescent="0.3">
      <c r="A11" s="103" t="s">
        <v>346</v>
      </c>
      <c r="B11" s="82">
        <v>0</v>
      </c>
      <c r="C11" s="173">
        <v>0</v>
      </c>
      <c r="D11" s="82">
        <f t="shared" si="0"/>
        <v>0</v>
      </c>
    </row>
    <row r="12" spans="1:10" s="67" customFormat="1" x14ac:dyDescent="0.3">
      <c r="A12" s="103" t="s">
        <v>0</v>
      </c>
      <c r="B12" s="82">
        <v>0</v>
      </c>
      <c r="C12" s="172">
        <v>0</v>
      </c>
      <c r="D12" s="82">
        <f t="shared" si="0"/>
        <v>0</v>
      </c>
    </row>
    <row r="13" spans="1:10" s="67" customFormat="1" x14ac:dyDescent="0.3">
      <c r="A13" s="103" t="s">
        <v>344</v>
      </c>
      <c r="B13" s="82"/>
      <c r="C13" s="212"/>
      <c r="D13" s="212"/>
    </row>
    <row r="14" spans="1:10" s="67" customFormat="1" x14ac:dyDescent="0.3">
      <c r="A14" s="103" t="s">
        <v>218</v>
      </c>
      <c r="B14" s="82"/>
      <c r="C14" s="212"/>
      <c r="D14" s="212"/>
    </row>
    <row r="15" spans="1:10" s="71" customFormat="1" ht="31.8" x14ac:dyDescent="0.35">
      <c r="A15" s="103" t="s">
        <v>29</v>
      </c>
      <c r="B15" s="82"/>
      <c r="C15" s="213"/>
      <c r="D15" s="212"/>
    </row>
    <row r="16" spans="1:10" s="71" customFormat="1" ht="31.8" x14ac:dyDescent="0.35">
      <c r="A16" s="103" t="s">
        <v>30</v>
      </c>
      <c r="B16" s="82"/>
      <c r="C16" s="213"/>
      <c r="D16" s="212"/>
    </row>
    <row r="17" spans="1:4" s="71" customFormat="1" ht="31.8" x14ac:dyDescent="0.35">
      <c r="A17" s="103" t="s">
        <v>31</v>
      </c>
      <c r="B17" s="82"/>
      <c r="C17" s="213"/>
      <c r="D17" s="212"/>
    </row>
    <row r="18" spans="1:4" s="67" customFormat="1" ht="36.75" customHeight="1" x14ac:dyDescent="0.3">
      <c r="A18" s="103" t="s">
        <v>32</v>
      </c>
      <c r="B18" s="173">
        <f>B19+B20+B21+86016</f>
        <v>14924718</v>
      </c>
      <c r="C18" s="173">
        <f>C19+C20+C21+131508</f>
        <v>14970210</v>
      </c>
      <c r="D18" s="208">
        <f>C18-B18</f>
        <v>45492</v>
      </c>
    </row>
    <row r="19" spans="1:4" s="83" customFormat="1" x14ac:dyDescent="0.3">
      <c r="A19" s="174" t="s">
        <v>355</v>
      </c>
      <c r="B19" s="208">
        <v>3048694</v>
      </c>
      <c r="C19" s="172">
        <v>3048694</v>
      </c>
      <c r="D19" s="208">
        <f>C19-B19</f>
        <v>0</v>
      </c>
    </row>
    <row r="20" spans="1:4" s="83" customFormat="1" x14ac:dyDescent="0.3">
      <c r="A20" s="174" t="s">
        <v>356</v>
      </c>
      <c r="B20" s="172">
        <v>8490008</v>
      </c>
      <c r="C20" s="172">
        <v>8490008</v>
      </c>
      <c r="D20" s="208">
        <f t="shared" ref="D20:D21" si="1">C20-B20</f>
        <v>0</v>
      </c>
    </row>
    <row r="21" spans="1:4" s="83" customFormat="1" x14ac:dyDescent="0.3">
      <c r="A21" s="174" t="s">
        <v>357</v>
      </c>
      <c r="B21" s="172">
        <v>3300000</v>
      </c>
      <c r="C21" s="172">
        <v>3300000</v>
      </c>
      <c r="D21" s="208">
        <f t="shared" si="1"/>
        <v>0</v>
      </c>
    </row>
    <row r="22" spans="1:4" s="67" customFormat="1" ht="39" customHeight="1" x14ac:dyDescent="0.3">
      <c r="A22" s="179" t="s">
        <v>3</v>
      </c>
      <c r="B22" s="176">
        <f>B23+B28+B29+B30+B31</f>
        <v>0</v>
      </c>
      <c r="C22" s="176">
        <f>SUM(C23:C31)</f>
        <v>0</v>
      </c>
      <c r="D22" s="176">
        <f>D23+D28+D29+D30+D31</f>
        <v>0</v>
      </c>
    </row>
    <row r="23" spans="1:4" s="67" customFormat="1" x14ac:dyDescent="0.3">
      <c r="A23" s="103" t="s">
        <v>33</v>
      </c>
      <c r="B23" s="172">
        <v>0</v>
      </c>
      <c r="C23" s="172">
        <v>0</v>
      </c>
      <c r="D23" s="172">
        <v>0</v>
      </c>
    </row>
    <row r="24" spans="1:4" s="67" customFormat="1" ht="19.5" customHeight="1" x14ac:dyDescent="0.3">
      <c r="A24" s="103" t="s">
        <v>34</v>
      </c>
      <c r="B24" s="172">
        <v>0</v>
      </c>
      <c r="C24" s="173">
        <v>0</v>
      </c>
      <c r="D24" s="172">
        <v>0</v>
      </c>
    </row>
    <row r="25" spans="1:4" s="67" customFormat="1" x14ac:dyDescent="0.3">
      <c r="A25" s="103" t="s">
        <v>92</v>
      </c>
      <c r="B25" s="79"/>
      <c r="C25" s="214"/>
      <c r="D25" s="214"/>
    </row>
    <row r="26" spans="1:4" s="67" customFormat="1" x14ac:dyDescent="0.3">
      <c r="A26" s="103" t="s">
        <v>315</v>
      </c>
      <c r="B26" s="79"/>
      <c r="C26" s="214"/>
      <c r="D26" s="214"/>
    </row>
    <row r="27" spans="1:4" s="67" customFormat="1" x14ac:dyDescent="0.3">
      <c r="A27" s="103" t="s">
        <v>314</v>
      </c>
      <c r="B27" s="79"/>
      <c r="C27" s="214"/>
      <c r="D27" s="214"/>
    </row>
    <row r="28" spans="1:4" s="67" customFormat="1" ht="46.8" x14ac:dyDescent="0.3">
      <c r="A28" s="103" t="s">
        <v>35</v>
      </c>
      <c r="B28" s="79"/>
      <c r="C28" s="214"/>
      <c r="D28" s="214"/>
    </row>
    <row r="29" spans="1:4" s="67" customFormat="1" ht="48" customHeight="1" x14ac:dyDescent="0.3">
      <c r="A29" s="103" t="s">
        <v>36</v>
      </c>
      <c r="B29" s="79"/>
      <c r="C29" s="214"/>
      <c r="D29" s="214"/>
    </row>
    <row r="30" spans="1:4" s="67" customFormat="1" ht="51.75" customHeight="1" x14ac:dyDescent="0.3">
      <c r="A30" s="103" t="s">
        <v>37</v>
      </c>
      <c r="B30" s="79"/>
      <c r="C30" s="214"/>
      <c r="D30" s="214"/>
    </row>
    <row r="31" spans="1:4" s="67" customFormat="1" ht="31.2" x14ac:dyDescent="0.3">
      <c r="A31" s="103" t="s">
        <v>219</v>
      </c>
      <c r="B31" s="172">
        <v>0</v>
      </c>
      <c r="C31" s="173">
        <v>0</v>
      </c>
      <c r="D31" s="172">
        <v>0</v>
      </c>
    </row>
    <row r="32" spans="1:4" s="67" customFormat="1" ht="54" customHeight="1" x14ac:dyDescent="0.3">
      <c r="A32" s="206" t="s">
        <v>210</v>
      </c>
      <c r="B32" s="209" t="str">
        <f>B4</f>
        <v>2020. évi eredeti előirányzat</v>
      </c>
      <c r="C32" s="209" t="str">
        <f>C4</f>
        <v>I. Módosítás</v>
      </c>
      <c r="D32" s="209" t="str">
        <f>D4</f>
        <v>Eltérés</v>
      </c>
    </row>
    <row r="33" spans="1:4" s="67" customFormat="1" x14ac:dyDescent="0.3">
      <c r="A33" s="179" t="s">
        <v>4</v>
      </c>
      <c r="B33" s="7">
        <f>B34+B38+B46</f>
        <v>19900000</v>
      </c>
      <c r="C33" s="7">
        <f>C34+C38+C46</f>
        <v>18100000</v>
      </c>
      <c r="D33" s="7">
        <f>D34+D38+D46</f>
        <v>-1800000</v>
      </c>
    </row>
    <row r="34" spans="1:4" s="67" customFormat="1" x14ac:dyDescent="0.3">
      <c r="A34" s="103" t="s">
        <v>38</v>
      </c>
      <c r="B34" s="79">
        <f>SUM(B35:B37)</f>
        <v>10000000</v>
      </c>
      <c r="C34" s="79">
        <f>SUM(C35:C37)</f>
        <v>10000000</v>
      </c>
      <c r="D34" s="79">
        <f>C34-B34</f>
        <v>0</v>
      </c>
    </row>
    <row r="35" spans="1:4" s="67" customFormat="1" x14ac:dyDescent="0.3">
      <c r="A35" s="99" t="s">
        <v>39</v>
      </c>
      <c r="B35" s="79">
        <v>0</v>
      </c>
      <c r="C35" s="79">
        <v>0</v>
      </c>
      <c r="D35" s="79">
        <f t="shared" ref="D35:D46" si="2">C35-B35</f>
        <v>0</v>
      </c>
    </row>
    <row r="36" spans="1:4" s="67" customFormat="1" x14ac:dyDescent="0.3">
      <c r="A36" s="99" t="s">
        <v>40</v>
      </c>
      <c r="B36" s="79">
        <v>200000</v>
      </c>
      <c r="C36" s="79">
        <v>200000</v>
      </c>
      <c r="D36" s="79">
        <f t="shared" si="2"/>
        <v>0</v>
      </c>
    </row>
    <row r="37" spans="1:4" s="67" customFormat="1" x14ac:dyDescent="0.3">
      <c r="A37" s="215" t="s">
        <v>332</v>
      </c>
      <c r="B37" s="216">
        <v>9800000</v>
      </c>
      <c r="C37" s="79">
        <v>9800000</v>
      </c>
      <c r="D37" s="79">
        <f t="shared" si="2"/>
        <v>0</v>
      </c>
    </row>
    <row r="38" spans="1:4" s="67" customFormat="1" ht="27" customHeight="1" x14ac:dyDescent="0.3">
      <c r="A38" s="103" t="s">
        <v>41</v>
      </c>
      <c r="B38" s="79">
        <f>B39+B41+B42</f>
        <v>9800000</v>
      </c>
      <c r="C38" s="79">
        <f>C39+C41+C42</f>
        <v>8000000</v>
      </c>
      <c r="D38" s="79">
        <f t="shared" si="2"/>
        <v>-1800000</v>
      </c>
    </row>
    <row r="39" spans="1:4" s="67" customFormat="1" ht="25.5" customHeight="1" x14ac:dyDescent="0.3">
      <c r="A39" s="103" t="s">
        <v>42</v>
      </c>
      <c r="B39" s="79">
        <f>SUM(B40)</f>
        <v>8000000</v>
      </c>
      <c r="C39" s="79">
        <f>SUM(C40)</f>
        <v>8000000</v>
      </c>
      <c r="D39" s="79">
        <f t="shared" si="2"/>
        <v>0</v>
      </c>
    </row>
    <row r="40" spans="1:4" s="67" customFormat="1" x14ac:dyDescent="0.3">
      <c r="A40" s="103" t="s">
        <v>43</v>
      </c>
      <c r="B40" s="79">
        <v>8000000</v>
      </c>
      <c r="C40" s="79">
        <v>8000000</v>
      </c>
      <c r="D40" s="79">
        <f t="shared" si="2"/>
        <v>0</v>
      </c>
    </row>
    <row r="41" spans="1:4" s="67" customFormat="1" x14ac:dyDescent="0.3">
      <c r="A41" s="103" t="s">
        <v>44</v>
      </c>
      <c r="B41" s="79">
        <v>1500000</v>
      </c>
      <c r="C41" s="79">
        <v>0</v>
      </c>
      <c r="D41" s="79">
        <f t="shared" si="2"/>
        <v>-1500000</v>
      </c>
    </row>
    <row r="42" spans="1:4" s="67" customFormat="1" x14ac:dyDescent="0.3">
      <c r="A42" s="103" t="s">
        <v>45</v>
      </c>
      <c r="B42" s="79">
        <f>SUM(B43:B45)</f>
        <v>300000</v>
      </c>
      <c r="C42" s="79">
        <f>SUM(C43:C45)</f>
        <v>0</v>
      </c>
      <c r="D42" s="79">
        <f t="shared" si="2"/>
        <v>-300000</v>
      </c>
    </row>
    <row r="43" spans="1:4" s="67" customFormat="1" x14ac:dyDescent="0.3">
      <c r="A43" s="103" t="s">
        <v>46</v>
      </c>
      <c r="B43" s="79">
        <v>300000</v>
      </c>
      <c r="C43" s="79">
        <v>0</v>
      </c>
      <c r="D43" s="79">
        <f t="shared" si="2"/>
        <v>-300000</v>
      </c>
    </row>
    <row r="44" spans="1:4" s="67" customFormat="1" x14ac:dyDescent="0.3">
      <c r="A44" s="103" t="s">
        <v>47</v>
      </c>
      <c r="B44" s="79">
        <v>0</v>
      </c>
      <c r="C44" s="79">
        <v>0</v>
      </c>
      <c r="D44" s="79">
        <f t="shared" si="2"/>
        <v>0</v>
      </c>
    </row>
    <row r="45" spans="1:4" s="67" customFormat="1" x14ac:dyDescent="0.3">
      <c r="A45" s="103" t="s">
        <v>211</v>
      </c>
      <c r="B45" s="79">
        <v>0</v>
      </c>
      <c r="C45" s="79">
        <v>0</v>
      </c>
      <c r="D45" s="79">
        <f t="shared" si="2"/>
        <v>0</v>
      </c>
    </row>
    <row r="46" spans="1:4" s="67" customFormat="1" x14ac:dyDescent="0.3">
      <c r="A46" s="103" t="s">
        <v>333</v>
      </c>
      <c r="B46" s="79">
        <v>100000</v>
      </c>
      <c r="C46" s="79">
        <v>100000</v>
      </c>
      <c r="D46" s="79">
        <f t="shared" si="2"/>
        <v>0</v>
      </c>
    </row>
    <row r="47" spans="1:4" s="72" customFormat="1" ht="27" customHeight="1" x14ac:dyDescent="0.25">
      <c r="A47" s="217" t="s">
        <v>5</v>
      </c>
      <c r="B47" s="176">
        <f>SUM(B49:B56)</f>
        <v>4403000</v>
      </c>
      <c r="C47" s="176">
        <f>C50+C49+C51+C52+C55+C56+C57+C58+C59</f>
        <v>8023000</v>
      </c>
      <c r="D47" s="176">
        <f>C47-B47</f>
        <v>3620000</v>
      </c>
    </row>
    <row r="48" spans="1:4" s="73" customFormat="1" x14ac:dyDescent="0.3">
      <c r="A48" s="99" t="s">
        <v>48</v>
      </c>
      <c r="B48" s="79"/>
      <c r="C48" s="218"/>
      <c r="D48" s="218"/>
    </row>
    <row r="49" spans="1:4" s="75" customFormat="1" x14ac:dyDescent="0.3">
      <c r="A49" s="99" t="s">
        <v>49</v>
      </c>
      <c r="B49" s="82">
        <v>0</v>
      </c>
      <c r="C49" s="82">
        <v>3620000</v>
      </c>
      <c r="D49" s="82">
        <f>C49-B49</f>
        <v>3620000</v>
      </c>
    </row>
    <row r="50" spans="1:4" s="75" customFormat="1" x14ac:dyDescent="0.3">
      <c r="A50" s="99" t="s">
        <v>93</v>
      </c>
      <c r="B50" s="82">
        <v>720000</v>
      </c>
      <c r="C50" s="82">
        <v>720000</v>
      </c>
      <c r="D50" s="82">
        <f t="shared" ref="D50:D56" si="3">C50-B50</f>
        <v>0</v>
      </c>
    </row>
    <row r="51" spans="1:4" s="75" customFormat="1" x14ac:dyDescent="0.3">
      <c r="A51" s="103" t="s">
        <v>50</v>
      </c>
      <c r="B51" s="82">
        <v>1300000</v>
      </c>
      <c r="C51" s="82">
        <v>1300000</v>
      </c>
      <c r="D51" s="82">
        <f t="shared" si="3"/>
        <v>0</v>
      </c>
    </row>
    <row r="52" spans="1:4" s="75" customFormat="1" x14ac:dyDescent="0.3">
      <c r="A52" s="103" t="s">
        <v>51</v>
      </c>
      <c r="B52" s="82">
        <v>100000</v>
      </c>
      <c r="C52" s="82">
        <v>100000</v>
      </c>
      <c r="D52" s="82">
        <f t="shared" si="3"/>
        <v>0</v>
      </c>
    </row>
    <row r="53" spans="1:4" s="75" customFormat="1" ht="24.75" customHeight="1" x14ac:dyDescent="0.3">
      <c r="A53" s="219" t="s">
        <v>52</v>
      </c>
      <c r="B53" s="82"/>
      <c r="C53" s="82"/>
      <c r="D53" s="82">
        <f t="shared" si="3"/>
        <v>0</v>
      </c>
    </row>
    <row r="54" spans="1:4" s="75" customFormat="1" x14ac:dyDescent="0.3">
      <c r="A54" s="219" t="s">
        <v>53</v>
      </c>
      <c r="B54" s="82"/>
      <c r="C54" s="82"/>
      <c r="D54" s="82">
        <f t="shared" si="3"/>
        <v>0</v>
      </c>
    </row>
    <row r="55" spans="1:4" s="75" customFormat="1" ht="24.75" customHeight="1" x14ac:dyDescent="0.3">
      <c r="A55" s="219" t="s">
        <v>54</v>
      </c>
      <c r="B55" s="82">
        <v>0</v>
      </c>
      <c r="C55" s="82">
        <v>0</v>
      </c>
      <c r="D55" s="82">
        <f t="shared" si="3"/>
        <v>0</v>
      </c>
    </row>
    <row r="56" spans="1:4" s="75" customFormat="1" ht="24" customHeight="1" x14ac:dyDescent="0.3">
      <c r="A56" s="99" t="s">
        <v>55</v>
      </c>
      <c r="B56" s="82">
        <v>2283000</v>
      </c>
      <c r="C56" s="82">
        <v>2283000</v>
      </c>
      <c r="D56" s="82">
        <f t="shared" si="3"/>
        <v>0</v>
      </c>
    </row>
    <row r="57" spans="1:4" s="75" customFormat="1" ht="24" customHeight="1" x14ac:dyDescent="0.3">
      <c r="A57" s="99" t="s">
        <v>56</v>
      </c>
      <c r="B57" s="82"/>
      <c r="C57" s="82"/>
      <c r="D57" s="82"/>
    </row>
    <row r="58" spans="1:4" s="75" customFormat="1" x14ac:dyDescent="0.3">
      <c r="A58" s="99" t="s">
        <v>57</v>
      </c>
      <c r="B58" s="82">
        <v>0</v>
      </c>
      <c r="C58" s="82">
        <v>0</v>
      </c>
      <c r="D58" s="82">
        <v>0</v>
      </c>
    </row>
    <row r="59" spans="1:4" s="75" customFormat="1" ht="35.25" customHeight="1" x14ac:dyDescent="0.3">
      <c r="A59" s="219" t="s">
        <v>212</v>
      </c>
      <c r="B59" s="79"/>
      <c r="C59" s="74"/>
      <c r="D59" s="176"/>
    </row>
    <row r="60" spans="1:4" s="72" customFormat="1" ht="24.75" customHeight="1" x14ac:dyDescent="0.25">
      <c r="A60" s="217" t="s">
        <v>6</v>
      </c>
      <c r="B60" s="176">
        <f>SUM(B61:B65)</f>
        <v>0</v>
      </c>
      <c r="C60" s="176">
        <f>SUM(C61:C65)</f>
        <v>0</v>
      </c>
      <c r="D60" s="176">
        <f>SUM(D61:D65)</f>
        <v>0</v>
      </c>
    </row>
    <row r="61" spans="1:4" s="72" customFormat="1" x14ac:dyDescent="0.3">
      <c r="A61" s="103" t="s">
        <v>58</v>
      </c>
      <c r="B61" s="79"/>
      <c r="C61" s="212"/>
      <c r="D61" s="212"/>
    </row>
    <row r="62" spans="1:4" s="75" customFormat="1" x14ac:dyDescent="0.3">
      <c r="A62" s="103" t="s">
        <v>376</v>
      </c>
      <c r="B62" s="79">
        <v>0</v>
      </c>
      <c r="C62" s="82">
        <v>0</v>
      </c>
      <c r="D62" s="82">
        <v>0</v>
      </c>
    </row>
    <row r="63" spans="1:4" s="75" customFormat="1" x14ac:dyDescent="0.3">
      <c r="A63" s="220" t="s">
        <v>377</v>
      </c>
      <c r="B63" s="79">
        <v>0</v>
      </c>
      <c r="C63" s="82">
        <v>0</v>
      </c>
      <c r="D63" s="82">
        <v>0</v>
      </c>
    </row>
    <row r="64" spans="1:4" s="75" customFormat="1" x14ac:dyDescent="0.3">
      <c r="A64" s="103" t="s">
        <v>59</v>
      </c>
      <c r="B64" s="79"/>
      <c r="C64" s="74"/>
      <c r="D64" s="74"/>
    </row>
    <row r="65" spans="1:5" s="75" customFormat="1" ht="31.2" x14ac:dyDescent="0.3">
      <c r="A65" s="103" t="s">
        <v>60</v>
      </c>
      <c r="B65" s="79"/>
      <c r="C65" s="74"/>
      <c r="D65" s="74"/>
    </row>
    <row r="66" spans="1:5" s="72" customFormat="1" ht="40.5" customHeight="1" x14ac:dyDescent="0.25">
      <c r="A66" s="217" t="s">
        <v>7</v>
      </c>
      <c r="B66" s="176">
        <f>SUM(B67:B69)</f>
        <v>0</v>
      </c>
      <c r="C66" s="176">
        <v>0</v>
      </c>
      <c r="D66" s="176">
        <v>0</v>
      </c>
    </row>
    <row r="67" spans="1:5" s="72" customFormat="1" ht="31.2" x14ac:dyDescent="0.3">
      <c r="A67" s="103" t="s">
        <v>61</v>
      </c>
      <c r="B67" s="79"/>
      <c r="C67" s="212"/>
      <c r="D67" s="212"/>
    </row>
    <row r="68" spans="1:5" s="75" customFormat="1" ht="31.2" x14ac:dyDescent="0.3">
      <c r="A68" s="103" t="s">
        <v>62</v>
      </c>
      <c r="B68" s="79"/>
      <c r="C68" s="74"/>
      <c r="D68" s="74"/>
    </row>
    <row r="69" spans="1:5" s="75" customFormat="1" x14ac:dyDescent="0.3">
      <c r="A69" s="103" t="s">
        <v>63</v>
      </c>
      <c r="B69" s="79"/>
      <c r="C69" s="74"/>
      <c r="D69" s="74"/>
    </row>
    <row r="71" spans="1:5" s="72" customFormat="1" x14ac:dyDescent="0.25">
      <c r="A71" s="221" t="s">
        <v>8</v>
      </c>
      <c r="B71" s="176">
        <f>SUM(B72:B74)</f>
        <v>0</v>
      </c>
      <c r="C71" s="176">
        <v>0</v>
      </c>
      <c r="D71" s="176">
        <v>0</v>
      </c>
    </row>
    <row r="72" spans="1:5" s="75" customFormat="1" ht="46.8" x14ac:dyDescent="0.25">
      <c r="A72" s="182" t="s">
        <v>64</v>
      </c>
      <c r="B72" s="82"/>
      <c r="C72" s="74"/>
      <c r="D72" s="74"/>
    </row>
    <row r="73" spans="1:5" s="75" customFormat="1" ht="31.2" x14ac:dyDescent="0.25">
      <c r="A73" s="182" t="s">
        <v>65</v>
      </c>
      <c r="B73" s="82"/>
      <c r="C73" s="74"/>
      <c r="D73" s="74"/>
    </row>
    <row r="74" spans="1:5" s="75" customFormat="1" ht="31.5" customHeight="1" x14ac:dyDescent="0.25">
      <c r="A74" s="182" t="s">
        <v>66</v>
      </c>
      <c r="B74" s="82"/>
      <c r="C74" s="74"/>
      <c r="D74" s="74"/>
    </row>
    <row r="75" spans="1:5" s="72" customFormat="1" ht="30.75" customHeight="1" x14ac:dyDescent="0.25">
      <c r="A75" s="217" t="s">
        <v>9</v>
      </c>
      <c r="B75" s="176">
        <f>B71+B66+B60+B47+B33+B22+B5</f>
        <v>62500043</v>
      </c>
      <c r="C75" s="176">
        <f>C71+C66+C60+C47+C33+C22+C5</f>
        <v>63927762</v>
      </c>
      <c r="D75" s="176">
        <f>D71+D66+D60+D47+D33+D22+D5</f>
        <v>1427719</v>
      </c>
      <c r="E75" s="76"/>
    </row>
    <row r="76" spans="1:5" s="67" customFormat="1" ht="54.75" customHeight="1" x14ac:dyDescent="0.3">
      <c r="A76" s="206" t="s">
        <v>210</v>
      </c>
      <c r="B76" s="209" t="str">
        <f>B4</f>
        <v>2020. évi eredeti előirányzat</v>
      </c>
      <c r="C76" s="209" t="str">
        <f>C4</f>
        <v>I. Módosítás</v>
      </c>
      <c r="D76" s="209" t="str">
        <f>D4</f>
        <v>Eltérés</v>
      </c>
    </row>
    <row r="77" spans="1:5" s="72" customFormat="1" ht="33" customHeight="1" x14ac:dyDescent="0.25">
      <c r="A77" s="221" t="s">
        <v>10</v>
      </c>
      <c r="B77" s="176"/>
      <c r="C77" s="212"/>
      <c r="D77" s="212"/>
      <c r="E77" s="76"/>
    </row>
    <row r="78" spans="1:5" s="72" customFormat="1" ht="46.5" customHeight="1" x14ac:dyDescent="0.25">
      <c r="A78" s="221" t="s">
        <v>67</v>
      </c>
      <c r="B78" s="176">
        <f>SUM(B79:B80)</f>
        <v>127376651</v>
      </c>
      <c r="C78" s="176">
        <f>SUM(C79:C80)</f>
        <v>128025513</v>
      </c>
      <c r="D78" s="176">
        <f>SUM(D79:D80)</f>
        <v>648862</v>
      </c>
    </row>
    <row r="79" spans="1:5" s="75" customFormat="1" ht="31.5" customHeight="1" x14ac:dyDescent="0.25">
      <c r="A79" s="218" t="s">
        <v>317</v>
      </c>
      <c r="B79" s="82">
        <v>26000000</v>
      </c>
      <c r="C79" s="82">
        <f>26000000+648862</f>
        <v>26648862</v>
      </c>
      <c r="D79" s="82">
        <f>C79-B79</f>
        <v>648862</v>
      </c>
    </row>
    <row r="80" spans="1:5" s="75" customFormat="1" ht="31.2" x14ac:dyDescent="0.25">
      <c r="A80" s="218" t="s">
        <v>68</v>
      </c>
      <c r="B80" s="82">
        <v>101376651</v>
      </c>
      <c r="C80" s="82">
        <v>101376651</v>
      </c>
      <c r="D80" s="82">
        <f>C80-B80</f>
        <v>0</v>
      </c>
    </row>
    <row r="81" spans="1:5" s="72" customFormat="1" ht="31.2" x14ac:dyDescent="0.25">
      <c r="A81" s="221" t="s">
        <v>69</v>
      </c>
      <c r="B81" s="176">
        <f>B82+B86+B91+B92</f>
        <v>1153465</v>
      </c>
      <c r="C81" s="176">
        <f>C82+C86+C91+C92</f>
        <v>1153465</v>
      </c>
      <c r="D81" s="176">
        <f>D82+D86+D91+D92</f>
        <v>0</v>
      </c>
      <c r="E81" s="76"/>
    </row>
    <row r="82" spans="1:5" s="72" customFormat="1" x14ac:dyDescent="0.25">
      <c r="A82" s="217" t="s">
        <v>284</v>
      </c>
      <c r="B82" s="176"/>
      <c r="C82" s="222"/>
      <c r="D82" s="212"/>
    </row>
    <row r="83" spans="1:5" s="75" customFormat="1" x14ac:dyDescent="0.25">
      <c r="A83" s="182" t="s">
        <v>285</v>
      </c>
      <c r="B83" s="82"/>
      <c r="C83" s="222"/>
      <c r="D83" s="74"/>
    </row>
    <row r="84" spans="1:5" s="75" customFormat="1" ht="31.2" x14ac:dyDescent="0.25">
      <c r="A84" s="182" t="s">
        <v>286</v>
      </c>
      <c r="B84" s="82"/>
      <c r="C84" s="222"/>
      <c r="D84" s="74"/>
    </row>
    <row r="85" spans="1:5" s="75" customFormat="1" x14ac:dyDescent="0.25">
      <c r="A85" s="182" t="s">
        <v>287</v>
      </c>
      <c r="B85" s="82"/>
      <c r="C85" s="222"/>
      <c r="D85" s="74"/>
      <c r="E85" s="77"/>
    </row>
    <row r="86" spans="1:5" s="72" customFormat="1" x14ac:dyDescent="0.25">
      <c r="A86" s="217" t="s">
        <v>288</v>
      </c>
      <c r="B86" s="176"/>
      <c r="C86" s="212"/>
      <c r="D86" s="212"/>
    </row>
    <row r="87" spans="1:5" s="75" customFormat="1" ht="31.2" x14ac:dyDescent="0.25">
      <c r="A87" s="223" t="s">
        <v>289</v>
      </c>
      <c r="B87" s="82"/>
      <c r="C87" s="74"/>
      <c r="D87" s="74"/>
    </row>
    <row r="88" spans="1:5" s="75" customFormat="1" x14ac:dyDescent="0.25">
      <c r="A88" s="223" t="s">
        <v>290</v>
      </c>
      <c r="B88" s="82"/>
      <c r="C88" s="74"/>
      <c r="D88" s="74"/>
    </row>
    <row r="89" spans="1:5" s="72" customFormat="1" ht="31.2" x14ac:dyDescent="0.25">
      <c r="A89" s="223" t="s">
        <v>291</v>
      </c>
      <c r="B89" s="82"/>
      <c r="C89" s="212"/>
      <c r="D89" s="212"/>
    </row>
    <row r="90" spans="1:5" s="72" customFormat="1" ht="31.2" x14ac:dyDescent="0.25">
      <c r="A90" s="223" t="s">
        <v>292</v>
      </c>
      <c r="B90" s="82"/>
      <c r="C90" s="212"/>
      <c r="D90" s="212"/>
    </row>
    <row r="91" spans="1:5" s="72" customFormat="1" x14ac:dyDescent="0.25">
      <c r="A91" s="223" t="s">
        <v>293</v>
      </c>
      <c r="B91" s="82">
        <v>0</v>
      </c>
      <c r="C91" s="82">
        <v>0</v>
      </c>
      <c r="D91" s="82">
        <v>0</v>
      </c>
      <c r="E91" s="78"/>
    </row>
    <row r="92" spans="1:5" s="72" customFormat="1" x14ac:dyDescent="0.25">
      <c r="A92" s="223" t="s">
        <v>294</v>
      </c>
      <c r="B92" s="82">
        <v>1153465</v>
      </c>
      <c r="C92" s="82">
        <v>1153465</v>
      </c>
      <c r="D92" s="82">
        <f>C92-B92</f>
        <v>0</v>
      </c>
    </row>
    <row r="93" spans="1:5" s="72" customFormat="1" x14ac:dyDescent="0.25">
      <c r="A93" s="217" t="s">
        <v>70</v>
      </c>
      <c r="B93" s="176">
        <f>B81+B78</f>
        <v>128530116</v>
      </c>
      <c r="C93" s="176">
        <f>C81+C78</f>
        <v>129178978</v>
      </c>
      <c r="D93" s="176">
        <f>D81+D78</f>
        <v>648862</v>
      </c>
    </row>
    <row r="94" spans="1:5" s="72" customFormat="1" ht="18.75" customHeight="1" x14ac:dyDescent="0.25">
      <c r="A94" s="217" t="s">
        <v>71</v>
      </c>
      <c r="B94" s="176">
        <f>B75+B93</f>
        <v>191030159</v>
      </c>
      <c r="C94" s="176">
        <f>C75+C93</f>
        <v>193106740</v>
      </c>
      <c r="D94" s="176">
        <f>D75+D93</f>
        <v>2076581</v>
      </c>
    </row>
    <row r="95" spans="1:5" x14ac:dyDescent="0.3">
      <c r="A95" s="80" t="s">
        <v>220</v>
      </c>
      <c r="B95" s="81">
        <v>9</v>
      </c>
      <c r="C95" s="81">
        <v>9</v>
      </c>
      <c r="D95" s="80"/>
    </row>
    <row r="96" spans="1:5" x14ac:dyDescent="0.3">
      <c r="A96" s="5" t="s">
        <v>72</v>
      </c>
      <c r="B96" s="79">
        <v>3</v>
      </c>
      <c r="C96" s="79">
        <v>3</v>
      </c>
      <c r="D96" s="5"/>
    </row>
  </sheetData>
  <sheetProtection selectLockedCells="1" selectUnlockedCells="1"/>
  <mergeCells count="1">
    <mergeCell ref="A3:D3"/>
  </mergeCells>
  <phoneticPr fontId="19" type="noConversion"/>
  <printOptions horizontalCentered="1" gridLines="1"/>
  <pageMargins left="0.62992125984251968" right="0.43307086614173229" top="0.98425196850393704" bottom="0.23622047244094491" header="0.27559055118110237" footer="0.51181102362204722"/>
  <pageSetup paperSize="9" scale="72" firstPageNumber="0" fitToHeight="0" orientation="portrait" r:id="rId1"/>
  <headerFooter alignWithMargins="0">
    <oddHeader>&amp;L&amp;"Times New Roman,Normál"&amp;12Pécsely Község Önkormányzata
&amp;C&amp;"Times New Roman,Normál"&amp;12 2. melléklet
Az önkormányzat 2020. évi költségvetéséről szóló 10/2020. (VII. 07.) önkormányzati rendelethez</oddHeader>
  </headerFooter>
  <rowBreaks count="2" manualBreakCount="2">
    <brk id="31" max="3" man="1"/>
    <brk id="7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view="pageLayout" zoomScaleNormal="100" workbookViewId="0">
      <selection sqref="A1:G1"/>
    </sheetView>
  </sheetViews>
  <sheetFormatPr defaultColWidth="9.109375" defaultRowHeight="15.6" x14ac:dyDescent="0.3"/>
  <cols>
    <col min="1" max="1" width="90.44140625" style="46" customWidth="1"/>
    <col min="2" max="2" width="10" style="46" customWidth="1"/>
    <col min="3" max="3" width="9.6640625" style="46" customWidth="1"/>
    <col min="4" max="4" width="10.109375" style="46" bestFit="1" customWidth="1"/>
    <col min="5" max="5" width="14.33203125" style="46" customWidth="1"/>
    <col min="6" max="6" width="14.44140625" style="46" customWidth="1"/>
    <col min="7" max="7" width="11.33203125" style="46" bestFit="1" customWidth="1"/>
    <col min="8" max="16384" width="9.109375" style="46"/>
  </cols>
  <sheetData>
    <row r="1" spans="1:7" ht="27.75" customHeight="1" x14ac:dyDescent="0.3">
      <c r="A1" s="263" t="s">
        <v>372</v>
      </c>
      <c r="B1" s="263"/>
      <c r="C1" s="263"/>
      <c r="D1" s="263"/>
      <c r="E1" s="263"/>
      <c r="F1" s="263"/>
      <c r="G1" s="263"/>
    </row>
    <row r="2" spans="1:7" ht="15.75" customHeight="1" x14ac:dyDescent="0.3">
      <c r="A2" s="265" t="s">
        <v>210</v>
      </c>
      <c r="B2" s="266" t="s">
        <v>326</v>
      </c>
      <c r="C2" s="265" t="s">
        <v>327</v>
      </c>
      <c r="D2" s="267" t="s">
        <v>328</v>
      </c>
      <c r="E2" s="264" t="s">
        <v>345</v>
      </c>
      <c r="F2" s="264" t="s">
        <v>383</v>
      </c>
      <c r="G2" s="264" t="s">
        <v>384</v>
      </c>
    </row>
    <row r="3" spans="1:7" ht="19.5" customHeight="1" x14ac:dyDescent="0.3">
      <c r="A3" s="265"/>
      <c r="B3" s="266"/>
      <c r="C3" s="265"/>
      <c r="D3" s="267"/>
      <c r="E3" s="264"/>
      <c r="F3" s="264"/>
      <c r="G3" s="264"/>
    </row>
    <row r="4" spans="1:7" x14ac:dyDescent="0.3">
      <c r="A4" s="47" t="s">
        <v>215</v>
      </c>
      <c r="B4" s="47"/>
      <c r="C4" s="48"/>
      <c r="D4" s="49"/>
      <c r="E4" s="191">
        <f>E5</f>
        <v>15149325</v>
      </c>
      <c r="F4" s="191">
        <f>F5</f>
        <v>14594794</v>
      </c>
      <c r="G4" s="191">
        <f>F4-E4</f>
        <v>-554531</v>
      </c>
    </row>
    <row r="5" spans="1:7" x14ac:dyDescent="0.3">
      <c r="A5" s="47" t="s">
        <v>1</v>
      </c>
      <c r="B5" s="47"/>
      <c r="C5" s="48"/>
      <c r="D5" s="49"/>
      <c r="E5" s="191">
        <f>E6+E9+E19+E20+E22+E23+E25+E26+E28</f>
        <v>15149325</v>
      </c>
      <c r="F5" s="191">
        <f>F6+F9+F19+F20+F22+F23+F25+F26+F28</f>
        <v>14594794</v>
      </c>
      <c r="G5" s="191">
        <f t="shared" ref="G5:G6" si="0">F5-E5</f>
        <v>-554531</v>
      </c>
    </row>
    <row r="6" spans="1:7" x14ac:dyDescent="0.3">
      <c r="A6" s="47" t="s">
        <v>73</v>
      </c>
      <c r="B6" s="47"/>
      <c r="C6" s="50"/>
      <c r="D6" s="49"/>
      <c r="E6" s="193">
        <f>E7</f>
        <v>0</v>
      </c>
      <c r="F6" s="193">
        <f>F7</f>
        <v>0</v>
      </c>
      <c r="G6" s="191">
        <f t="shared" si="0"/>
        <v>0</v>
      </c>
    </row>
    <row r="7" spans="1:7" x14ac:dyDescent="0.3">
      <c r="A7" s="53" t="s">
        <v>74</v>
      </c>
      <c r="B7" s="47"/>
      <c r="C7" s="51">
        <v>39.39</v>
      </c>
      <c r="D7" s="52">
        <v>5450000</v>
      </c>
      <c r="E7" s="194">
        <v>0</v>
      </c>
      <c r="F7" s="194">
        <v>0</v>
      </c>
      <c r="G7" s="194">
        <v>0</v>
      </c>
    </row>
    <row r="8" spans="1:7" x14ac:dyDescent="0.3">
      <c r="A8" s="53" t="s">
        <v>76</v>
      </c>
      <c r="B8" s="47"/>
      <c r="C8" s="50"/>
      <c r="D8" s="49"/>
      <c r="E8" s="195">
        <v>0</v>
      </c>
      <c r="F8" s="195">
        <v>0</v>
      </c>
      <c r="G8" s="195">
        <v>0</v>
      </c>
    </row>
    <row r="9" spans="1:7" x14ac:dyDescent="0.3">
      <c r="A9" s="196" t="s">
        <v>232</v>
      </c>
      <c r="B9" s="47"/>
      <c r="C9" s="50"/>
      <c r="D9" s="49"/>
      <c r="E9" s="193">
        <f>E10+E11+E12+E13+E14+E15+E16+E17</f>
        <v>12436353</v>
      </c>
      <c r="F9" s="193">
        <f>F10+F11+F12+F13+F14+F15+F16+F17</f>
        <v>12436353</v>
      </c>
      <c r="G9" s="193">
        <f>F9-E9</f>
        <v>0</v>
      </c>
    </row>
    <row r="10" spans="1:7" x14ac:dyDescent="0.3">
      <c r="A10" s="197" t="s">
        <v>75</v>
      </c>
      <c r="B10" s="47"/>
      <c r="C10" s="50"/>
      <c r="D10" s="52">
        <v>25200</v>
      </c>
      <c r="E10" s="194">
        <v>1809360</v>
      </c>
      <c r="F10" s="194">
        <v>1809360</v>
      </c>
      <c r="G10" s="194">
        <f>F10-E10</f>
        <v>0</v>
      </c>
    </row>
    <row r="11" spans="1:7" x14ac:dyDescent="0.3">
      <c r="A11" s="197" t="s">
        <v>76</v>
      </c>
      <c r="B11" s="47"/>
      <c r="C11" s="50"/>
      <c r="D11" s="49"/>
      <c r="E11" s="195">
        <v>0</v>
      </c>
      <c r="F11" s="195">
        <v>0</v>
      </c>
      <c r="G11" s="194">
        <f t="shared" ref="G11:G17" si="1">F11-E11</f>
        <v>0</v>
      </c>
    </row>
    <row r="12" spans="1:7" x14ac:dyDescent="0.3">
      <c r="A12" s="197" t="s">
        <v>77</v>
      </c>
      <c r="B12" s="47"/>
      <c r="C12" s="48"/>
      <c r="D12" s="49"/>
      <c r="E12" s="194">
        <v>9344000</v>
      </c>
      <c r="F12" s="194">
        <v>9344000</v>
      </c>
      <c r="G12" s="194">
        <f t="shared" si="1"/>
        <v>0</v>
      </c>
    </row>
    <row r="13" spans="1:7" x14ac:dyDescent="0.3">
      <c r="A13" s="197" t="s">
        <v>76</v>
      </c>
      <c r="B13" s="47"/>
      <c r="C13" s="48"/>
      <c r="D13" s="49"/>
      <c r="E13" s="195">
        <v>0</v>
      </c>
      <c r="F13" s="195">
        <v>0</v>
      </c>
      <c r="G13" s="194">
        <f t="shared" si="1"/>
        <v>0</v>
      </c>
    </row>
    <row r="14" spans="1:7" x14ac:dyDescent="0.3">
      <c r="A14" s="197" t="s">
        <v>78</v>
      </c>
      <c r="B14" s="47"/>
      <c r="C14" s="48"/>
      <c r="D14" s="49"/>
      <c r="E14" s="194">
        <v>188853</v>
      </c>
      <c r="F14" s="194">
        <v>188853</v>
      </c>
      <c r="G14" s="194">
        <f t="shared" si="1"/>
        <v>0</v>
      </c>
    </row>
    <row r="15" spans="1:7" x14ac:dyDescent="0.3">
      <c r="A15" s="197"/>
      <c r="B15" s="47"/>
      <c r="C15" s="48"/>
      <c r="D15" s="49"/>
      <c r="E15" s="192">
        <v>0</v>
      </c>
      <c r="F15" s="192">
        <v>0</v>
      </c>
      <c r="G15" s="194">
        <f t="shared" si="1"/>
        <v>0</v>
      </c>
    </row>
    <row r="16" spans="1:7" x14ac:dyDescent="0.3">
      <c r="A16" s="197" t="s">
        <v>79</v>
      </c>
      <c r="B16" s="47"/>
      <c r="C16" s="48"/>
      <c r="D16" s="49"/>
      <c r="E16" s="194">
        <v>1094140</v>
      </c>
      <c r="F16" s="194">
        <v>1094140</v>
      </c>
      <c r="G16" s="194">
        <f t="shared" si="1"/>
        <v>0</v>
      </c>
    </row>
    <row r="17" spans="1:7" x14ac:dyDescent="0.3">
      <c r="A17" s="197" t="s">
        <v>76</v>
      </c>
      <c r="B17" s="47"/>
      <c r="C17" s="48"/>
      <c r="D17" s="49"/>
      <c r="E17" s="194">
        <v>0</v>
      </c>
      <c r="F17" s="194">
        <v>0</v>
      </c>
      <c r="G17" s="194">
        <f t="shared" si="1"/>
        <v>0</v>
      </c>
    </row>
    <row r="18" spans="1:7" x14ac:dyDescent="0.3">
      <c r="A18" s="47" t="s">
        <v>233</v>
      </c>
      <c r="B18" s="47"/>
      <c r="C18" s="48"/>
      <c r="D18" s="49"/>
      <c r="E18" s="191">
        <f>E19+E20</f>
        <v>1466822</v>
      </c>
      <c r="F18" s="191">
        <f>F19+F20</f>
        <v>1466822</v>
      </c>
      <c r="G18" s="191">
        <f t="shared" ref="G18:G26" si="2">F18-E18</f>
        <v>0</v>
      </c>
    </row>
    <row r="19" spans="1:7" x14ac:dyDescent="0.3">
      <c r="A19" s="53" t="s">
        <v>213</v>
      </c>
      <c r="B19" s="53"/>
      <c r="C19" s="53"/>
      <c r="D19" s="52">
        <v>2700</v>
      </c>
      <c r="E19" s="194">
        <v>5000000</v>
      </c>
      <c r="F19" s="194">
        <v>5000000</v>
      </c>
      <c r="G19" s="194">
        <f t="shared" si="2"/>
        <v>0</v>
      </c>
    </row>
    <row r="20" spans="1:7" x14ac:dyDescent="0.3">
      <c r="A20" s="197" t="s">
        <v>76</v>
      </c>
      <c r="B20" s="47"/>
      <c r="C20" s="54"/>
      <c r="D20" s="52">
        <v>2700</v>
      </c>
      <c r="E20" s="194">
        <v>-3533178</v>
      </c>
      <c r="F20" s="194">
        <v>-3533178</v>
      </c>
      <c r="G20" s="194">
        <f t="shared" si="2"/>
        <v>0</v>
      </c>
    </row>
    <row r="21" spans="1:7" x14ac:dyDescent="0.3">
      <c r="A21" s="47" t="s">
        <v>234</v>
      </c>
      <c r="B21" s="47"/>
      <c r="C21" s="54"/>
      <c r="D21" s="52"/>
      <c r="E21" s="193">
        <f>E22+E23</f>
        <v>137700</v>
      </c>
      <c r="F21" s="193">
        <f>F22+F23</f>
        <v>137700</v>
      </c>
      <c r="G21" s="193">
        <f t="shared" si="2"/>
        <v>0</v>
      </c>
    </row>
    <row r="22" spans="1:7" x14ac:dyDescent="0.3">
      <c r="A22" s="53" t="s">
        <v>80</v>
      </c>
      <c r="B22" s="52">
        <v>2550</v>
      </c>
      <c r="C22" s="54"/>
      <c r="D22" s="52"/>
      <c r="E22" s="198">
        <v>137700</v>
      </c>
      <c r="F22" s="198">
        <v>137700</v>
      </c>
      <c r="G22" s="198">
        <f t="shared" si="2"/>
        <v>0</v>
      </c>
    </row>
    <row r="23" spans="1:7" x14ac:dyDescent="0.3">
      <c r="A23" s="197" t="s">
        <v>76</v>
      </c>
      <c r="B23" s="47"/>
      <c r="C23" s="48"/>
      <c r="D23" s="55"/>
      <c r="E23" s="54">
        <v>0</v>
      </c>
      <c r="F23" s="54">
        <v>0</v>
      </c>
      <c r="G23" s="198">
        <f t="shared" si="2"/>
        <v>0</v>
      </c>
    </row>
    <row r="24" spans="1:7" x14ac:dyDescent="0.3">
      <c r="A24" s="199" t="s">
        <v>235</v>
      </c>
      <c r="B24" s="47"/>
      <c r="C24" s="54"/>
      <c r="D24" s="52"/>
      <c r="E24" s="200">
        <f>SUM(E25:E26)</f>
        <v>852250</v>
      </c>
      <c r="F24" s="200">
        <f>SUM(F25:F26)</f>
        <v>297719</v>
      </c>
      <c r="G24" s="200">
        <f t="shared" si="2"/>
        <v>-554531</v>
      </c>
    </row>
    <row r="25" spans="1:7" x14ac:dyDescent="0.3">
      <c r="A25" s="192" t="s">
        <v>236</v>
      </c>
      <c r="B25" s="47"/>
      <c r="C25" s="54"/>
      <c r="D25" s="52"/>
      <c r="E25" s="201">
        <v>852250</v>
      </c>
      <c r="F25" s="201">
        <v>852250</v>
      </c>
      <c r="G25" s="201">
        <f t="shared" si="2"/>
        <v>0</v>
      </c>
    </row>
    <row r="26" spans="1:7" x14ac:dyDescent="0.3">
      <c r="A26" s="197" t="s">
        <v>76</v>
      </c>
      <c r="B26" s="47"/>
      <c r="C26" s="54"/>
      <c r="D26" s="52"/>
      <c r="E26" s="194">
        <v>0</v>
      </c>
      <c r="F26" s="194">
        <v>-554531</v>
      </c>
      <c r="G26" s="201">
        <f t="shared" si="2"/>
        <v>-554531</v>
      </c>
    </row>
    <row r="27" spans="1:7" s="57" customFormat="1" x14ac:dyDescent="0.3">
      <c r="A27" s="202"/>
      <c r="B27" s="48"/>
      <c r="C27" s="48"/>
      <c r="D27" s="48"/>
      <c r="E27" s="170"/>
      <c r="F27" s="170"/>
      <c r="G27" s="170"/>
    </row>
    <row r="28" spans="1:7" s="57" customFormat="1" x14ac:dyDescent="0.3">
      <c r="A28" s="202" t="s">
        <v>334</v>
      </c>
      <c r="B28" s="48"/>
      <c r="C28" s="48"/>
      <c r="D28" s="48"/>
      <c r="E28" s="170">
        <v>256200</v>
      </c>
      <c r="F28" s="170">
        <v>256200</v>
      </c>
      <c r="G28" s="170">
        <f>F28-E28</f>
        <v>0</v>
      </c>
    </row>
    <row r="29" spans="1:7" s="57" customFormat="1" x14ac:dyDescent="0.3">
      <c r="A29" s="203"/>
      <c r="B29" s="54"/>
      <c r="C29" s="54"/>
      <c r="D29" s="54"/>
      <c r="E29" s="204"/>
      <c r="F29" s="204"/>
      <c r="G29" s="204"/>
    </row>
    <row r="30" spans="1:7" x14ac:dyDescent="0.3">
      <c r="A30" s="47" t="s">
        <v>237</v>
      </c>
      <c r="B30" s="47"/>
      <c r="C30" s="54"/>
      <c r="D30" s="52"/>
      <c r="E30" s="192">
        <v>0</v>
      </c>
      <c r="F30" s="192">
        <v>0</v>
      </c>
      <c r="G30" s="192">
        <v>0</v>
      </c>
    </row>
    <row r="31" spans="1:7" x14ac:dyDescent="0.3">
      <c r="A31" s="192"/>
      <c r="B31" s="53"/>
      <c r="C31" s="53"/>
      <c r="D31" s="52"/>
      <c r="E31" s="192"/>
      <c r="F31" s="192"/>
      <c r="G31" s="192"/>
    </row>
    <row r="32" spans="1:7" x14ac:dyDescent="0.3">
      <c r="A32" s="47" t="s">
        <v>216</v>
      </c>
      <c r="B32" s="47"/>
      <c r="C32" s="54"/>
      <c r="D32" s="52"/>
      <c r="E32" s="49">
        <f>E34+E35+E37</f>
        <v>6323000</v>
      </c>
      <c r="F32" s="49">
        <f>F34+F35+F37+F33</f>
        <v>6439758</v>
      </c>
      <c r="G32" s="49">
        <f>F32-E32</f>
        <v>116758</v>
      </c>
    </row>
    <row r="33" spans="1:7" x14ac:dyDescent="0.3">
      <c r="A33" s="47" t="s">
        <v>335</v>
      </c>
      <c r="B33" s="47"/>
      <c r="C33" s="54"/>
      <c r="D33" s="52"/>
      <c r="E33" s="49">
        <v>0</v>
      </c>
      <c r="F33" s="49">
        <v>116758</v>
      </c>
      <c r="G33" s="49">
        <f>F33-E33</f>
        <v>116758</v>
      </c>
    </row>
    <row r="34" spans="1:7" x14ac:dyDescent="0.3">
      <c r="A34" s="47" t="s">
        <v>336</v>
      </c>
      <c r="B34" s="47"/>
      <c r="C34" s="54"/>
      <c r="D34" s="52"/>
      <c r="E34" s="49">
        <v>2073000</v>
      </c>
      <c r="F34" s="49">
        <v>2073000</v>
      </c>
      <c r="G34" s="49">
        <f t="shared" ref="G34:G35" si="3">F34-E34</f>
        <v>0</v>
      </c>
    </row>
    <row r="35" spans="1:7" x14ac:dyDescent="0.3">
      <c r="A35" s="47" t="s">
        <v>337</v>
      </c>
      <c r="B35" s="53"/>
      <c r="C35" s="54"/>
      <c r="D35" s="52"/>
      <c r="E35" s="49">
        <f>E36</f>
        <v>4250000</v>
      </c>
      <c r="F35" s="49">
        <f>F36</f>
        <v>4250000</v>
      </c>
      <c r="G35" s="49">
        <f t="shared" si="3"/>
        <v>0</v>
      </c>
    </row>
    <row r="36" spans="1:7" x14ac:dyDescent="0.3">
      <c r="A36" s="53" t="s">
        <v>343</v>
      </c>
      <c r="B36" s="53"/>
      <c r="C36" s="54"/>
      <c r="D36" s="52"/>
      <c r="E36" s="52">
        <v>4250000</v>
      </c>
      <c r="F36" s="52">
        <v>4250000</v>
      </c>
      <c r="G36" s="52">
        <f>F36-E36</f>
        <v>0</v>
      </c>
    </row>
    <row r="37" spans="1:7" x14ac:dyDescent="0.3">
      <c r="A37" s="47" t="s">
        <v>339</v>
      </c>
      <c r="B37" s="47"/>
      <c r="C37" s="58"/>
      <c r="D37" s="49">
        <v>1632000</v>
      </c>
      <c r="E37" s="49">
        <f>E38+E39</f>
        <v>0</v>
      </c>
      <c r="F37" s="49">
        <f>F38+F39</f>
        <v>0</v>
      </c>
      <c r="G37" s="49">
        <v>0</v>
      </c>
    </row>
    <row r="38" spans="1:7" x14ac:dyDescent="0.3">
      <c r="A38" s="53" t="s">
        <v>340</v>
      </c>
      <c r="B38" s="53"/>
      <c r="C38" s="53">
        <v>0.36</v>
      </c>
      <c r="D38" s="52">
        <v>1900000</v>
      </c>
      <c r="E38" s="52">
        <v>0</v>
      </c>
      <c r="F38" s="52">
        <v>0</v>
      </c>
      <c r="G38" s="52">
        <v>0</v>
      </c>
    </row>
    <row r="39" spans="1:7" x14ac:dyDescent="0.3">
      <c r="A39" s="53" t="s">
        <v>341</v>
      </c>
      <c r="B39" s="53"/>
      <c r="C39" s="59"/>
      <c r="D39" s="52"/>
      <c r="E39" s="52"/>
      <c r="F39" s="52"/>
      <c r="G39" s="52"/>
    </row>
    <row r="40" spans="1:7" x14ac:dyDescent="0.3">
      <c r="A40" s="53"/>
      <c r="B40" s="53"/>
      <c r="C40" s="53"/>
      <c r="D40" s="52"/>
      <c r="E40" s="192"/>
      <c r="F40" s="192"/>
      <c r="G40" s="192"/>
    </row>
    <row r="41" spans="1:7" x14ac:dyDescent="0.3">
      <c r="A41" s="53"/>
      <c r="B41" s="53"/>
      <c r="C41" s="53"/>
      <c r="D41" s="52"/>
      <c r="E41" s="192"/>
      <c r="F41" s="192"/>
      <c r="G41" s="192"/>
    </row>
    <row r="42" spans="1:7" x14ac:dyDescent="0.3">
      <c r="A42" s="48" t="s">
        <v>338</v>
      </c>
      <c r="B42" s="60"/>
      <c r="C42" s="60"/>
      <c r="D42" s="60"/>
      <c r="E42" s="200">
        <f>E43</f>
        <v>1800000</v>
      </c>
      <c r="F42" s="200">
        <f>F43</f>
        <v>1800000</v>
      </c>
      <c r="G42" s="200">
        <f>F42-E42</f>
        <v>0</v>
      </c>
    </row>
    <row r="43" spans="1:7" x14ac:dyDescent="0.3">
      <c r="A43" s="54" t="s">
        <v>342</v>
      </c>
      <c r="B43" s="54"/>
      <c r="C43" s="54"/>
      <c r="D43" s="52">
        <v>1210</v>
      </c>
      <c r="E43" s="198">
        <v>1800000</v>
      </c>
      <c r="F43" s="198">
        <v>1800000</v>
      </c>
      <c r="G43" s="198">
        <f>F43-E43</f>
        <v>0</v>
      </c>
    </row>
    <row r="44" spans="1:7" x14ac:dyDescent="0.3">
      <c r="A44" s="54"/>
      <c r="B44" s="54"/>
      <c r="C44" s="54"/>
      <c r="D44" s="52"/>
      <c r="E44" s="198"/>
      <c r="F44" s="198"/>
      <c r="G44" s="198"/>
    </row>
    <row r="45" spans="1:7" x14ac:dyDescent="0.3">
      <c r="A45" s="48" t="s">
        <v>349</v>
      </c>
      <c r="B45" s="54"/>
      <c r="C45" s="54"/>
      <c r="D45" s="52"/>
      <c r="E45" s="198">
        <v>0</v>
      </c>
      <c r="F45" s="198">
        <v>0</v>
      </c>
      <c r="G45" s="198">
        <v>0</v>
      </c>
    </row>
    <row r="46" spans="1:7" x14ac:dyDescent="0.3">
      <c r="A46" s="54" t="s">
        <v>350</v>
      </c>
      <c r="B46" s="54"/>
      <c r="C46" s="54"/>
      <c r="D46" s="52"/>
      <c r="E46" s="198">
        <v>0</v>
      </c>
      <c r="F46" s="198">
        <v>0</v>
      </c>
      <c r="G46" s="198">
        <v>0</v>
      </c>
    </row>
    <row r="47" spans="1:7" x14ac:dyDescent="0.3">
      <c r="A47" s="192"/>
      <c r="B47" s="54"/>
      <c r="C47" s="54"/>
      <c r="D47" s="52"/>
      <c r="E47" s="110"/>
      <c r="F47" s="110"/>
      <c r="G47" s="110"/>
    </row>
    <row r="48" spans="1:7" s="61" customFormat="1" x14ac:dyDescent="0.3">
      <c r="A48" s="202" t="s">
        <v>351</v>
      </c>
      <c r="B48" s="48"/>
      <c r="C48" s="48"/>
      <c r="D48" s="49"/>
      <c r="E48" s="199">
        <v>0</v>
      </c>
      <c r="F48" s="199">
        <v>0</v>
      </c>
      <c r="G48" s="199">
        <v>0</v>
      </c>
    </row>
    <row r="49" spans="1:7" s="61" customFormat="1" x14ac:dyDescent="0.3">
      <c r="A49" s="202"/>
      <c r="B49" s="48"/>
      <c r="C49" s="48"/>
      <c r="D49" s="49"/>
      <c r="E49" s="107"/>
      <c r="F49" s="107"/>
      <c r="G49" s="107"/>
    </row>
    <row r="50" spans="1:7" x14ac:dyDescent="0.3">
      <c r="A50" s="47" t="s">
        <v>81</v>
      </c>
      <c r="B50" s="205"/>
      <c r="C50" s="205"/>
      <c r="D50" s="205"/>
      <c r="E50" s="200">
        <f>E42+E32+E30+E4+E48</f>
        <v>23272325</v>
      </c>
      <c r="F50" s="200">
        <f>F42+F32+F30+F4+F48</f>
        <v>22834552</v>
      </c>
      <c r="G50" s="200">
        <f>G33</f>
        <v>116758</v>
      </c>
    </row>
    <row r="51" spans="1:7" x14ac:dyDescent="0.3">
      <c r="E51" s="62">
        <f>E50</f>
        <v>23272325</v>
      </c>
      <c r="F51" s="62">
        <f>F50</f>
        <v>22834552</v>
      </c>
    </row>
    <row r="52" spans="1:7" x14ac:dyDescent="0.3">
      <c r="E52" s="62"/>
    </row>
  </sheetData>
  <mergeCells count="8">
    <mergeCell ref="A1:G1"/>
    <mergeCell ref="F2:F3"/>
    <mergeCell ref="G2:G3"/>
    <mergeCell ref="E2:E3"/>
    <mergeCell ref="A2:A3"/>
    <mergeCell ref="B2:B3"/>
    <mergeCell ref="C2:C3"/>
    <mergeCell ref="D2:D3"/>
  </mergeCells>
  <phoneticPr fontId="19" type="noConversion"/>
  <pageMargins left="0.70866141732283472" right="0.70866141732283472" top="1.1417322834645669" bottom="0.74803149606299213" header="0.31496062992125984" footer="0.31496062992125984"/>
  <pageSetup paperSize="9" scale="55" orientation="portrait" r:id="rId1"/>
  <headerFooter>
    <oddHeader>&amp;L&amp;"Times New Roman,Normál"&amp;12Pécsely Község Önkormányzata&amp;C&amp;"Times New Roman,Normál"&amp;12 2/a. melléklet
Az önkormányzat 2020. évi költségvetéséről szóló 10/2020. (VII. 07.)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F50"/>
  <sheetViews>
    <sheetView view="pageLayout" zoomScaleNormal="75" zoomScaleSheetLayoutView="80" workbookViewId="0">
      <selection activeCell="A2" sqref="A2:D3"/>
    </sheetView>
  </sheetViews>
  <sheetFormatPr defaultColWidth="9.109375" defaultRowHeight="15.6" x14ac:dyDescent="0.3"/>
  <cols>
    <col min="1" max="1" width="53.88671875" style="39" customWidth="1"/>
    <col min="2" max="4" width="15.6640625" style="39" customWidth="1"/>
    <col min="5" max="5" width="11.6640625" style="39" customWidth="1"/>
    <col min="6" max="6" width="10.109375" style="39" bestFit="1" customWidth="1"/>
    <col min="7" max="7" width="10.6640625" style="39" customWidth="1"/>
    <col min="8" max="16384" width="9.109375" style="39"/>
  </cols>
  <sheetData>
    <row r="1" spans="1:6" ht="9.75" customHeight="1" thickBot="1" x14ac:dyDescent="0.35"/>
    <row r="2" spans="1:6" ht="29.25" customHeight="1" x14ac:dyDescent="0.3">
      <c r="A2" s="268" t="s">
        <v>364</v>
      </c>
      <c r="B2" s="269"/>
      <c r="C2" s="269"/>
      <c r="D2" s="270"/>
    </row>
    <row r="3" spans="1:6" ht="16.2" thickBot="1" x14ac:dyDescent="0.35">
      <c r="A3" s="271"/>
      <c r="B3" s="272"/>
      <c r="C3" s="272"/>
      <c r="D3" s="273"/>
    </row>
    <row r="5" spans="1:6" ht="51.75" customHeight="1" x14ac:dyDescent="0.3">
      <c r="A5" s="227" t="s">
        <v>210</v>
      </c>
      <c r="B5" s="227" t="str">
        <f>'1.sz.tábla'!B6</f>
        <v>2020. évi eredeti előirányzat</v>
      </c>
      <c r="C5" s="227" t="str">
        <f>'1.sz.tábla'!C6</f>
        <v>I. Módosítás</v>
      </c>
      <c r="D5" s="227" t="str">
        <f>'1.sz.tábla'!D6</f>
        <v>Eltérés</v>
      </c>
    </row>
    <row r="6" spans="1:6" x14ac:dyDescent="0.3">
      <c r="A6" s="242" t="s">
        <v>240</v>
      </c>
      <c r="B6" s="40"/>
      <c r="C6" s="40"/>
      <c r="D6" s="40"/>
    </row>
    <row r="7" spans="1:6" x14ac:dyDescent="0.3">
      <c r="A7" s="243" t="s">
        <v>358</v>
      </c>
      <c r="B7" s="41">
        <f>SUM(B8:B9)</f>
        <v>24740450</v>
      </c>
      <c r="C7" s="41">
        <f>SUM(C8:C9)</f>
        <v>24916310</v>
      </c>
      <c r="D7" s="41">
        <f t="shared" ref="D7:D14" si="0">C7-B7</f>
        <v>175860</v>
      </c>
      <c r="F7" s="42"/>
    </row>
    <row r="8" spans="1:6" x14ac:dyDescent="0.3">
      <c r="A8" s="244" t="s">
        <v>273</v>
      </c>
      <c r="B8" s="40">
        <v>22655950</v>
      </c>
      <c r="C8" s="40">
        <f>22655950+175860</f>
        <v>22831810</v>
      </c>
      <c r="D8" s="40">
        <f t="shared" si="0"/>
        <v>175860</v>
      </c>
      <c r="F8" s="42"/>
    </row>
    <row r="9" spans="1:6" x14ac:dyDescent="0.3">
      <c r="A9" s="250" t="s">
        <v>359</v>
      </c>
      <c r="B9" s="251">
        <v>2084500</v>
      </c>
      <c r="C9" s="251">
        <v>2084500</v>
      </c>
      <c r="D9" s="40">
        <f t="shared" si="0"/>
        <v>0</v>
      </c>
      <c r="F9" s="42"/>
    </row>
    <row r="10" spans="1:6" x14ac:dyDescent="0.3">
      <c r="A10" s="243" t="s">
        <v>241</v>
      </c>
      <c r="B10" s="41">
        <f>SUM(B11:B12)</f>
        <v>4103665</v>
      </c>
      <c r="C10" s="41">
        <f>SUM(C11:C12)</f>
        <v>4134441</v>
      </c>
      <c r="D10" s="41">
        <f t="shared" si="0"/>
        <v>30776</v>
      </c>
    </row>
    <row r="11" spans="1:6" x14ac:dyDescent="0.3">
      <c r="A11" s="244" t="s">
        <v>360</v>
      </c>
      <c r="B11" s="40">
        <v>3774860</v>
      </c>
      <c r="C11" s="40">
        <f>3774860+30776</f>
        <v>3805636</v>
      </c>
      <c r="D11" s="40">
        <f t="shared" si="0"/>
        <v>30776</v>
      </c>
    </row>
    <row r="12" spans="1:6" x14ac:dyDescent="0.3">
      <c r="A12" s="250" t="s">
        <v>359</v>
      </c>
      <c r="B12" s="251">
        <v>328805</v>
      </c>
      <c r="C12" s="251">
        <v>328805</v>
      </c>
      <c r="D12" s="40">
        <f t="shared" si="0"/>
        <v>0</v>
      </c>
    </row>
    <row r="13" spans="1:6" x14ac:dyDescent="0.3">
      <c r="A13" s="243" t="s">
        <v>242</v>
      </c>
      <c r="B13" s="41">
        <f>SUM(B14:B34)</f>
        <v>34641570</v>
      </c>
      <c r="C13" s="41">
        <f>SUM(C14:C34)</f>
        <v>34641570</v>
      </c>
      <c r="D13" s="41">
        <f t="shared" si="0"/>
        <v>0</v>
      </c>
    </row>
    <row r="14" spans="1:6" x14ac:dyDescent="0.3">
      <c r="A14" s="245" t="s">
        <v>249</v>
      </c>
      <c r="B14" s="40">
        <v>90000</v>
      </c>
      <c r="C14" s="40">
        <v>90000</v>
      </c>
      <c r="D14" s="40">
        <f t="shared" si="0"/>
        <v>0</v>
      </c>
    </row>
    <row r="15" spans="1:6" s="45" customFormat="1" x14ac:dyDescent="0.3">
      <c r="A15" s="246" t="s">
        <v>250</v>
      </c>
      <c r="B15" s="44">
        <v>2600000</v>
      </c>
      <c r="C15" s="44">
        <v>2600000</v>
      </c>
      <c r="D15" s="40">
        <f t="shared" ref="D15:D34" si="1">C15-B15</f>
        <v>0</v>
      </c>
      <c r="E15" s="39"/>
    </row>
    <row r="16" spans="1:6" s="45" customFormat="1" x14ac:dyDescent="0.3">
      <c r="A16" s="252" t="s">
        <v>361</v>
      </c>
      <c r="B16" s="253">
        <v>310685</v>
      </c>
      <c r="C16" s="253">
        <v>310685</v>
      </c>
      <c r="D16" s="251">
        <f t="shared" si="1"/>
        <v>0</v>
      </c>
      <c r="E16" s="39"/>
    </row>
    <row r="17" spans="1:6" x14ac:dyDescent="0.3">
      <c r="A17" s="245" t="s">
        <v>251</v>
      </c>
      <c r="B17" s="40">
        <v>0</v>
      </c>
      <c r="C17" s="40">
        <v>0</v>
      </c>
      <c r="D17" s="40">
        <f t="shared" si="1"/>
        <v>0</v>
      </c>
    </row>
    <row r="18" spans="1:6" ht="15.75" customHeight="1" x14ac:dyDescent="0.3">
      <c r="A18" s="245" t="s">
        <v>252</v>
      </c>
      <c r="B18" s="40">
        <v>900000</v>
      </c>
      <c r="C18" s="40">
        <v>900000</v>
      </c>
      <c r="D18" s="40">
        <f t="shared" si="1"/>
        <v>0</v>
      </c>
      <c r="F18" s="42"/>
    </row>
    <row r="19" spans="1:6" x14ac:dyDescent="0.3">
      <c r="A19" s="245" t="s">
        <v>253</v>
      </c>
      <c r="B19" s="40">
        <v>400000</v>
      </c>
      <c r="C19" s="40">
        <v>400000</v>
      </c>
      <c r="D19" s="40">
        <f t="shared" si="1"/>
        <v>0</v>
      </c>
    </row>
    <row r="20" spans="1:6" x14ac:dyDescent="0.3">
      <c r="A20" s="245" t="s">
        <v>254</v>
      </c>
      <c r="B20" s="40">
        <v>5500000</v>
      </c>
      <c r="C20" s="40">
        <v>5500000</v>
      </c>
      <c r="D20" s="40">
        <f t="shared" si="1"/>
        <v>0</v>
      </c>
    </row>
    <row r="21" spans="1:6" x14ac:dyDescent="0.3">
      <c r="A21" s="245" t="s">
        <v>255</v>
      </c>
      <c r="B21" s="40">
        <v>0</v>
      </c>
      <c r="C21" s="40">
        <v>0</v>
      </c>
      <c r="D21" s="40">
        <f t="shared" si="1"/>
        <v>0</v>
      </c>
    </row>
    <row r="22" spans="1:6" x14ac:dyDescent="0.3">
      <c r="A22" s="245" t="s">
        <v>258</v>
      </c>
      <c r="B22" s="40">
        <v>0</v>
      </c>
      <c r="C22" s="40">
        <v>0</v>
      </c>
      <c r="D22" s="40">
        <f t="shared" si="1"/>
        <v>0</v>
      </c>
    </row>
    <row r="23" spans="1:6" x14ac:dyDescent="0.3">
      <c r="A23" s="245" t="s">
        <v>256</v>
      </c>
      <c r="B23" s="40">
        <v>1000000</v>
      </c>
      <c r="C23" s="40">
        <v>1000000</v>
      </c>
      <c r="D23" s="40">
        <f t="shared" si="1"/>
        <v>0</v>
      </c>
    </row>
    <row r="24" spans="1:6" x14ac:dyDescent="0.3">
      <c r="A24" s="245" t="s">
        <v>257</v>
      </c>
      <c r="B24" s="40">
        <v>1300000</v>
      </c>
      <c r="C24" s="40">
        <v>1300000</v>
      </c>
      <c r="D24" s="40">
        <f t="shared" si="1"/>
        <v>0</v>
      </c>
    </row>
    <row r="25" spans="1:6" s="45" customFormat="1" x14ac:dyDescent="0.3">
      <c r="A25" s="246" t="s">
        <v>259</v>
      </c>
      <c r="B25" s="44">
        <v>3600000</v>
      </c>
      <c r="C25" s="40">
        <v>3600000</v>
      </c>
      <c r="D25" s="40">
        <f t="shared" si="1"/>
        <v>0</v>
      </c>
      <c r="E25" s="39"/>
    </row>
    <row r="26" spans="1:6" s="45" customFormat="1" x14ac:dyDescent="0.3">
      <c r="A26" s="246" t="s">
        <v>260</v>
      </c>
      <c r="B26" s="44">
        <v>5500000</v>
      </c>
      <c r="C26" s="44">
        <v>5500000</v>
      </c>
      <c r="D26" s="40">
        <f t="shared" si="1"/>
        <v>0</v>
      </c>
      <c r="E26" s="39"/>
    </row>
    <row r="27" spans="1:6" s="45" customFormat="1" x14ac:dyDescent="0.3">
      <c r="A27" s="252" t="s">
        <v>362</v>
      </c>
      <c r="B27" s="253">
        <v>3751733</v>
      </c>
      <c r="C27" s="253">
        <v>3751733</v>
      </c>
      <c r="D27" s="251">
        <f t="shared" si="1"/>
        <v>0</v>
      </c>
      <c r="E27" s="39"/>
    </row>
    <row r="28" spans="1:6" x14ac:dyDescent="0.3">
      <c r="A28" s="245" t="s">
        <v>261</v>
      </c>
      <c r="B28" s="40">
        <v>100000</v>
      </c>
      <c r="C28" s="40">
        <v>100000</v>
      </c>
      <c r="D28" s="40">
        <f t="shared" si="1"/>
        <v>0</v>
      </c>
    </row>
    <row r="29" spans="1:6" x14ac:dyDescent="0.3">
      <c r="A29" s="245" t="s">
        <v>262</v>
      </c>
      <c r="B29" s="40">
        <v>100000</v>
      </c>
      <c r="C29" s="40">
        <v>100000</v>
      </c>
      <c r="D29" s="40">
        <f t="shared" si="1"/>
        <v>0</v>
      </c>
    </row>
    <row r="30" spans="1:6" s="45" customFormat="1" ht="31.2" x14ac:dyDescent="0.3">
      <c r="A30" s="246" t="s">
        <v>263</v>
      </c>
      <c r="B30" s="44">
        <v>5000000</v>
      </c>
      <c r="C30" s="44">
        <v>5000000</v>
      </c>
      <c r="D30" s="40">
        <f t="shared" si="1"/>
        <v>0</v>
      </c>
      <c r="E30" s="39"/>
    </row>
    <row r="31" spans="1:6" s="45" customFormat="1" x14ac:dyDescent="0.3">
      <c r="A31" s="252" t="s">
        <v>363</v>
      </c>
      <c r="B31" s="253">
        <v>1256152</v>
      </c>
      <c r="C31" s="253">
        <v>1256152</v>
      </c>
      <c r="D31" s="251">
        <f t="shared" si="1"/>
        <v>0</v>
      </c>
      <c r="E31" s="39"/>
    </row>
    <row r="32" spans="1:6" x14ac:dyDescent="0.3">
      <c r="A32" s="245" t="s">
        <v>264</v>
      </c>
      <c r="B32" s="40">
        <v>2283000</v>
      </c>
      <c r="C32" s="40">
        <v>2283000</v>
      </c>
      <c r="D32" s="40">
        <f t="shared" si="1"/>
        <v>0</v>
      </c>
    </row>
    <row r="33" spans="1:6" x14ac:dyDescent="0.3">
      <c r="A33" s="245" t="s">
        <v>295</v>
      </c>
      <c r="B33" s="40">
        <v>0</v>
      </c>
      <c r="C33" s="40">
        <v>0</v>
      </c>
      <c r="D33" s="40">
        <f t="shared" si="1"/>
        <v>0</v>
      </c>
    </row>
    <row r="34" spans="1:6" x14ac:dyDescent="0.3">
      <c r="A34" s="245" t="s">
        <v>265</v>
      </c>
      <c r="B34" s="40">
        <v>950000</v>
      </c>
      <c r="C34" s="40">
        <v>950000</v>
      </c>
      <c r="D34" s="40">
        <f t="shared" si="1"/>
        <v>0</v>
      </c>
    </row>
    <row r="36" spans="1:6" x14ac:dyDescent="0.3">
      <c r="A36" s="242" t="s">
        <v>379</v>
      </c>
      <c r="B36" s="40"/>
      <c r="C36" s="40"/>
      <c r="D36" s="40"/>
    </row>
    <row r="37" spans="1:6" x14ac:dyDescent="0.3">
      <c r="A37" s="247" t="s">
        <v>243</v>
      </c>
      <c r="B37" s="40">
        <f>'4. sz. tábla'!B5</f>
        <v>14738350</v>
      </c>
      <c r="C37" s="40">
        <f>'4. sz. tábla'!C5</f>
        <v>14748929</v>
      </c>
      <c r="D37" s="40">
        <f>C37-B37</f>
        <v>10579</v>
      </c>
      <c r="F37" s="42"/>
    </row>
    <row r="38" spans="1:6" x14ac:dyDescent="0.3">
      <c r="A38" s="247" t="s">
        <v>239</v>
      </c>
      <c r="B38" s="40">
        <f>'4. sz. tábla'!B11</f>
        <v>300000</v>
      </c>
      <c r="C38" s="40">
        <f>'4. sz. tábla'!C11</f>
        <v>300000</v>
      </c>
      <c r="D38" s="40">
        <f>C38-B38</f>
        <v>0</v>
      </c>
    </row>
    <row r="39" spans="1:6" x14ac:dyDescent="0.3">
      <c r="A39" s="247" t="s">
        <v>244</v>
      </c>
      <c r="B39" s="40">
        <v>0</v>
      </c>
      <c r="C39" s="40">
        <v>36000</v>
      </c>
      <c r="D39" s="40">
        <f>C39-B39</f>
        <v>36000</v>
      </c>
    </row>
    <row r="40" spans="1:6" x14ac:dyDescent="0.3">
      <c r="A40" s="242" t="s">
        <v>245</v>
      </c>
      <c r="B40" s="41">
        <f>SUM(B37:B39)</f>
        <v>15038350</v>
      </c>
      <c r="C40" s="41">
        <f>SUM(C37:C39)</f>
        <v>15084929</v>
      </c>
      <c r="D40" s="41">
        <f>SUM(D37:D39)</f>
        <v>46579</v>
      </c>
    </row>
    <row r="41" spans="1:6" ht="14.25" customHeight="1" x14ac:dyDescent="0.3"/>
    <row r="42" spans="1:6" x14ac:dyDescent="0.3">
      <c r="A42" s="242" t="s">
        <v>246</v>
      </c>
      <c r="B42" s="40"/>
      <c r="C42" s="40"/>
      <c r="D42" s="40"/>
    </row>
    <row r="43" spans="1:6" x14ac:dyDescent="0.3">
      <c r="A43" s="244" t="s">
        <v>89</v>
      </c>
      <c r="B43" s="40"/>
      <c r="C43" s="40"/>
      <c r="D43" s="40"/>
    </row>
    <row r="44" spans="1:6" x14ac:dyDescent="0.3">
      <c r="A44" s="244" t="s">
        <v>311</v>
      </c>
      <c r="B44" s="40">
        <v>1731000</v>
      </c>
      <c r="C44" s="40">
        <v>1696000</v>
      </c>
      <c r="D44" s="40">
        <f>C44-B44</f>
        <v>-35000</v>
      </c>
    </row>
    <row r="45" spans="1:6" x14ac:dyDescent="0.3">
      <c r="A45" s="244" t="s">
        <v>282</v>
      </c>
      <c r="B45" s="40"/>
      <c r="C45" s="40"/>
      <c r="D45" s="40"/>
    </row>
    <row r="46" spans="1:6" x14ac:dyDescent="0.3">
      <c r="A46" s="244" t="s">
        <v>90</v>
      </c>
      <c r="B46" s="40"/>
      <c r="C46" s="40"/>
      <c r="D46" s="40"/>
    </row>
    <row r="47" spans="1:6" x14ac:dyDescent="0.3">
      <c r="A47" s="244" t="s">
        <v>296</v>
      </c>
      <c r="B47" s="43">
        <v>342000</v>
      </c>
      <c r="C47" s="43">
        <v>377000</v>
      </c>
      <c r="D47" s="248">
        <f>C47-B47</f>
        <v>35000</v>
      </c>
    </row>
    <row r="48" spans="1:6" x14ac:dyDescent="0.3">
      <c r="A48" s="242" t="s">
        <v>247</v>
      </c>
      <c r="B48" s="41">
        <f>SUM(B43:B47)</f>
        <v>2073000</v>
      </c>
      <c r="C48" s="41">
        <f>SUM(C43:C47)</f>
        <v>2073000</v>
      </c>
      <c r="D48" s="41">
        <f>SUM(D43:D47)</f>
        <v>0</v>
      </c>
    </row>
    <row r="50" spans="1:4" x14ac:dyDescent="0.3">
      <c r="A50" s="242" t="s">
        <v>248</v>
      </c>
      <c r="B50" s="41">
        <f>B7+B10+B13+B40+B48</f>
        <v>80597035</v>
      </c>
      <c r="C50" s="41">
        <f>C7+C10+C13+C40+C48</f>
        <v>80850250</v>
      </c>
      <c r="D50" s="41">
        <f>D7+D10+D13+D40+D48</f>
        <v>253215</v>
      </c>
    </row>
  </sheetData>
  <sheetProtection selectLockedCells="1" selectUnlockedCells="1"/>
  <mergeCells count="1">
    <mergeCell ref="A2:D3"/>
  </mergeCells>
  <phoneticPr fontId="19" type="noConversion"/>
  <printOptions horizontalCentered="1"/>
  <pageMargins left="0.70866141732283472" right="0.74803149606299213" top="1.1811023622047245" bottom="0.98425196850393704" header="0.51181102362204722" footer="0.51181102362204722"/>
  <pageSetup paperSize="9" scale="71" firstPageNumber="0" orientation="portrait" r:id="rId1"/>
  <headerFooter alignWithMargins="0">
    <oddHeader>&amp;L&amp;"Times New Roman,Normál"&amp;12Pécsely Község Önkormányzata&amp;C&amp;"Times New Roman,Normál"&amp;12 3. melléklet
Az önkormányzat 2020. évi költségvetéséről szóló 10/2020. (VII. 07.)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F85"/>
  <sheetViews>
    <sheetView view="pageLayout" zoomScaleNormal="100" zoomScaleSheetLayoutView="80" workbookViewId="0">
      <selection sqref="A1:D1"/>
    </sheetView>
  </sheetViews>
  <sheetFormatPr defaultColWidth="9.109375" defaultRowHeight="15.75" customHeight="1" x14ac:dyDescent="0.3"/>
  <cols>
    <col min="1" max="1" width="60.88671875" style="26" customWidth="1"/>
    <col min="2" max="2" width="13.6640625" style="27" customWidth="1"/>
    <col min="3" max="3" width="14.44140625" style="28" customWidth="1"/>
    <col min="4" max="4" width="13.6640625" style="28" customWidth="1"/>
    <col min="5" max="5" width="10.33203125" style="27" customWidth="1"/>
    <col min="6" max="6" width="16.88671875" style="27" customWidth="1"/>
    <col min="7" max="7" width="15.6640625" style="27" customWidth="1"/>
    <col min="8" max="8" width="11.44140625" style="27" customWidth="1"/>
    <col min="9" max="9" width="11" style="27" customWidth="1"/>
    <col min="10" max="10" width="13.6640625" style="27" customWidth="1"/>
    <col min="11" max="11" width="16.33203125" style="27" customWidth="1"/>
    <col min="12" max="12" width="14.33203125" style="27" customWidth="1"/>
    <col min="13" max="13" width="13" style="27" customWidth="1"/>
    <col min="14" max="14" width="14.109375" style="27" customWidth="1"/>
    <col min="15" max="15" width="13.5546875" style="27" customWidth="1"/>
    <col min="16" max="16384" width="9.109375" style="27"/>
  </cols>
  <sheetData>
    <row r="1" spans="1:4" ht="39" customHeight="1" x14ac:dyDescent="0.3">
      <c r="A1" s="274" t="s">
        <v>364</v>
      </c>
      <c r="B1" s="274"/>
      <c r="C1" s="274"/>
      <c r="D1" s="274"/>
    </row>
    <row r="4" spans="1:4" s="19" customFormat="1" ht="63.75" customHeight="1" x14ac:dyDescent="0.25">
      <c r="A4" s="227" t="s">
        <v>210</v>
      </c>
      <c r="B4" s="4" t="str">
        <f>'1.sz.tábla'!B6</f>
        <v>2020. évi eredeti előirányzat</v>
      </c>
      <c r="C4" s="4" t="str">
        <f>'1.sz.tábla'!C6</f>
        <v>I. Módosítás</v>
      </c>
      <c r="D4" s="4" t="str">
        <f>'1.sz.tábla'!D6</f>
        <v>Eltérés</v>
      </c>
    </row>
    <row r="5" spans="1:4" s="19" customFormat="1" ht="15.6" x14ac:dyDescent="0.25">
      <c r="A5" s="236" t="s">
        <v>297</v>
      </c>
      <c r="B5" s="30">
        <f>SUM(B6:B9)</f>
        <v>14738350</v>
      </c>
      <c r="C5" s="30">
        <f>SUM(C6:C10)</f>
        <v>14748929</v>
      </c>
      <c r="D5" s="30">
        <f>C5-B5</f>
        <v>10579</v>
      </c>
    </row>
    <row r="6" spans="1:4" s="19" customFormat="1" ht="18" customHeight="1" x14ac:dyDescent="0.3">
      <c r="A6" s="237" t="s">
        <v>298</v>
      </c>
      <c r="B6" s="29">
        <v>5427999</v>
      </c>
      <c r="C6" s="29">
        <v>5428000</v>
      </c>
      <c r="D6" s="29">
        <f>C6-B6</f>
        <v>1</v>
      </c>
    </row>
    <row r="7" spans="1:4" s="19" customFormat="1" ht="18" customHeight="1" x14ac:dyDescent="0.3">
      <c r="A7" s="237" t="s">
        <v>299</v>
      </c>
      <c r="B7" s="29">
        <v>8110351</v>
      </c>
      <c r="C7" s="29">
        <v>8110351</v>
      </c>
      <c r="D7" s="29">
        <f t="shared" ref="D7:D10" si="0">C7-B7</f>
        <v>0</v>
      </c>
    </row>
    <row r="8" spans="1:4" s="19" customFormat="1" ht="18" customHeight="1" x14ac:dyDescent="0.3">
      <c r="A8" s="237" t="s">
        <v>316</v>
      </c>
      <c r="B8" s="29">
        <v>1000000</v>
      </c>
      <c r="C8" s="29">
        <v>1000000</v>
      </c>
      <c r="D8" s="29">
        <f t="shared" si="0"/>
        <v>0</v>
      </c>
    </row>
    <row r="9" spans="1:4" s="19" customFormat="1" ht="18" customHeight="1" x14ac:dyDescent="0.3">
      <c r="A9" s="237" t="s">
        <v>329</v>
      </c>
      <c r="B9" s="29">
        <v>200000</v>
      </c>
      <c r="C9" s="29">
        <v>200000</v>
      </c>
      <c r="D9" s="29">
        <f t="shared" si="0"/>
        <v>0</v>
      </c>
    </row>
    <row r="10" spans="1:4" s="19" customFormat="1" ht="18" customHeight="1" x14ac:dyDescent="0.3">
      <c r="A10" s="237" t="s">
        <v>331</v>
      </c>
      <c r="B10" s="29">
        <v>0</v>
      </c>
      <c r="C10" s="29">
        <v>10578</v>
      </c>
      <c r="D10" s="29">
        <f t="shared" si="0"/>
        <v>10578</v>
      </c>
    </row>
    <row r="11" spans="1:4" ht="16.5" customHeight="1" x14ac:dyDescent="0.3">
      <c r="A11" s="236" t="s">
        <v>300</v>
      </c>
      <c r="B11" s="30">
        <f>SUM(B12:B13)</f>
        <v>300000</v>
      </c>
      <c r="C11" s="30">
        <f>SUM(C12:C16)</f>
        <v>300000</v>
      </c>
      <c r="D11" s="30">
        <f>C11-B11</f>
        <v>0</v>
      </c>
    </row>
    <row r="12" spans="1:4" ht="16.5" customHeight="1" x14ac:dyDescent="0.3">
      <c r="A12" s="238" t="s">
        <v>300</v>
      </c>
      <c r="B12" s="235">
        <v>300000</v>
      </c>
      <c r="C12" s="235">
        <v>250000</v>
      </c>
      <c r="D12" s="235">
        <f>C12-B12</f>
        <v>-50000</v>
      </c>
    </row>
    <row r="13" spans="1:4" ht="16.5" customHeight="1" x14ac:dyDescent="0.3">
      <c r="A13" s="239" t="s">
        <v>365</v>
      </c>
      <c r="B13" s="29">
        <v>0</v>
      </c>
      <c r="C13" s="29"/>
      <c r="D13" s="235">
        <v>0</v>
      </c>
    </row>
    <row r="14" spans="1:4" ht="31.2" x14ac:dyDescent="0.3">
      <c r="A14" s="237" t="s">
        <v>366</v>
      </c>
      <c r="B14" s="29">
        <v>0</v>
      </c>
      <c r="C14" s="29"/>
      <c r="D14" s="235">
        <v>0</v>
      </c>
    </row>
    <row r="15" spans="1:4" ht="15.6" x14ac:dyDescent="0.3">
      <c r="A15" s="239" t="s">
        <v>301</v>
      </c>
      <c r="B15" s="29"/>
      <c r="C15" s="204"/>
      <c r="D15" s="204"/>
    </row>
    <row r="16" spans="1:4" ht="16.5" customHeight="1" x14ac:dyDescent="0.3">
      <c r="A16" s="239" t="s">
        <v>386</v>
      </c>
      <c r="B16" s="29">
        <v>0</v>
      </c>
      <c r="C16" s="235">
        <v>50000</v>
      </c>
      <c r="D16" s="235">
        <f>C16-B16</f>
        <v>50000</v>
      </c>
    </row>
    <row r="17" spans="1:6" ht="16.5" customHeight="1" x14ac:dyDescent="0.3">
      <c r="A17" s="239" t="s">
        <v>302</v>
      </c>
      <c r="B17" s="29"/>
      <c r="C17" s="204"/>
      <c r="D17" s="204"/>
    </row>
    <row r="18" spans="1:6" ht="16.5" customHeight="1" x14ac:dyDescent="0.3">
      <c r="A18" s="239" t="s">
        <v>303</v>
      </c>
      <c r="B18" s="29"/>
      <c r="C18" s="204"/>
      <c r="D18" s="204"/>
      <c r="F18" s="31"/>
    </row>
    <row r="19" spans="1:6" ht="16.5" customHeight="1" x14ac:dyDescent="0.3">
      <c r="A19" s="239" t="s">
        <v>304</v>
      </c>
      <c r="B19" s="29"/>
      <c r="C19" s="204"/>
      <c r="D19" s="204"/>
    </row>
    <row r="20" spans="1:6" ht="16.5" customHeight="1" x14ac:dyDescent="0.3">
      <c r="A20" s="239"/>
      <c r="B20" s="29"/>
      <c r="C20" s="204"/>
      <c r="D20" s="204"/>
    </row>
    <row r="21" spans="1:6" ht="15" customHeight="1" x14ac:dyDescent="0.3">
      <c r="A21" s="203"/>
      <c r="B21" s="29"/>
      <c r="C21" s="204"/>
      <c r="D21" s="204"/>
    </row>
    <row r="22" spans="1:6" ht="15" customHeight="1" x14ac:dyDescent="0.3">
      <c r="A22" s="236" t="s">
        <v>83</v>
      </c>
      <c r="B22" s="30">
        <f>B11+B5</f>
        <v>15038350</v>
      </c>
      <c r="C22" s="30">
        <f>C11+C5</f>
        <v>15048929</v>
      </c>
      <c r="D22" s="30">
        <f>D11+D5</f>
        <v>10579</v>
      </c>
    </row>
    <row r="23" spans="1:6" ht="15" customHeight="1" x14ac:dyDescent="0.3">
      <c r="A23" s="32"/>
      <c r="B23" s="20"/>
    </row>
    <row r="24" spans="1:6" ht="16.5" customHeight="1" x14ac:dyDescent="0.3">
      <c r="A24" s="32"/>
      <c r="B24" s="20"/>
    </row>
    <row r="25" spans="1:6" ht="16.5" customHeight="1" x14ac:dyDescent="0.3">
      <c r="A25" s="32"/>
      <c r="B25" s="20"/>
    </row>
    <row r="26" spans="1:6" ht="16.5" customHeight="1" x14ac:dyDescent="0.3">
      <c r="A26" s="32"/>
      <c r="B26" s="20"/>
    </row>
    <row r="27" spans="1:6" ht="16.5" customHeight="1" x14ac:dyDescent="0.3">
      <c r="A27" s="32"/>
      <c r="B27" s="20"/>
    </row>
    <row r="28" spans="1:6" ht="16.5" customHeight="1" x14ac:dyDescent="0.3">
      <c r="A28" s="32"/>
      <c r="B28" s="20"/>
    </row>
    <row r="29" spans="1:6" ht="16.5" customHeight="1" x14ac:dyDescent="0.3">
      <c r="A29" s="32"/>
      <c r="B29" s="20"/>
    </row>
    <row r="30" spans="1:6" ht="16.5" customHeight="1" x14ac:dyDescent="0.3">
      <c r="A30" s="32"/>
      <c r="B30" s="20"/>
    </row>
    <row r="31" spans="1:6" ht="16.5" customHeight="1" x14ac:dyDescent="0.3">
      <c r="A31" s="32"/>
      <c r="B31" s="20"/>
    </row>
    <row r="32" spans="1:6" ht="27.75" customHeight="1" x14ac:dyDescent="0.3">
      <c r="A32" s="32"/>
      <c r="B32" s="20"/>
    </row>
    <row r="33" spans="1:3" ht="29.25" customHeight="1" x14ac:dyDescent="0.3">
      <c r="A33" s="32"/>
      <c r="B33" s="20"/>
    </row>
    <row r="34" spans="1:3" ht="16.5" customHeight="1" x14ac:dyDescent="0.3">
      <c r="A34" s="32"/>
      <c r="B34" s="20"/>
    </row>
    <row r="35" spans="1:3" ht="16.5" customHeight="1" x14ac:dyDescent="0.3">
      <c r="A35" s="32"/>
      <c r="B35" s="20"/>
    </row>
    <row r="36" spans="1:3" ht="21" customHeight="1" x14ac:dyDescent="0.3">
      <c r="A36" s="32"/>
      <c r="B36" s="20"/>
    </row>
    <row r="37" spans="1:3" ht="16.5" customHeight="1" x14ac:dyDescent="0.3">
      <c r="A37" s="32"/>
      <c r="B37" s="20"/>
    </row>
    <row r="38" spans="1:3" ht="16.5" customHeight="1" x14ac:dyDescent="0.3">
      <c r="A38" s="32"/>
      <c r="B38" s="20"/>
    </row>
    <row r="39" spans="1:3" ht="18.75" customHeight="1" x14ac:dyDescent="0.3">
      <c r="A39" s="32"/>
      <c r="B39" s="20"/>
    </row>
    <row r="40" spans="1:3" ht="16.5" customHeight="1" x14ac:dyDescent="0.3">
      <c r="A40" s="32"/>
      <c r="B40" s="20"/>
    </row>
    <row r="41" spans="1:3" ht="18" customHeight="1" x14ac:dyDescent="0.3">
      <c r="A41" s="32"/>
      <c r="B41" s="20"/>
    </row>
    <row r="42" spans="1:3" ht="30" customHeight="1" x14ac:dyDescent="0.3">
      <c r="A42" s="33"/>
      <c r="B42" s="20"/>
    </row>
    <row r="43" spans="1:3" ht="17.25" customHeight="1" x14ac:dyDescent="0.3">
      <c r="A43" s="32"/>
      <c r="B43" s="20"/>
    </row>
    <row r="44" spans="1:3" ht="17.25" customHeight="1" x14ac:dyDescent="0.3">
      <c r="A44" s="32"/>
      <c r="B44" s="21"/>
    </row>
    <row r="45" spans="1:3" ht="17.25" customHeight="1" x14ac:dyDescent="0.3">
      <c r="A45" s="32"/>
      <c r="B45" s="21"/>
    </row>
    <row r="46" spans="1:3" s="19" customFormat="1" ht="63.75" customHeight="1" x14ac:dyDescent="0.25">
      <c r="A46" s="22"/>
      <c r="B46" s="16"/>
      <c r="C46" s="23"/>
    </row>
    <row r="47" spans="1:3" ht="29.25" customHeight="1" x14ac:dyDescent="0.3">
      <c r="A47" s="33"/>
      <c r="B47" s="20"/>
    </row>
    <row r="48" spans="1:3" ht="19.5" customHeight="1" x14ac:dyDescent="0.3">
      <c r="A48" s="33"/>
      <c r="B48" s="20"/>
    </row>
    <row r="49" spans="1:2" ht="18" customHeight="1" x14ac:dyDescent="0.3">
      <c r="A49" s="32"/>
      <c r="B49" s="20"/>
    </row>
    <row r="50" spans="1:2" ht="16.5" customHeight="1" x14ac:dyDescent="0.3">
      <c r="A50" s="33"/>
      <c r="B50" s="20"/>
    </row>
    <row r="51" spans="1:2" ht="18" customHeight="1" x14ac:dyDescent="0.3">
      <c r="A51" s="32"/>
      <c r="B51" s="20"/>
    </row>
    <row r="52" spans="1:2" ht="30" customHeight="1" x14ac:dyDescent="0.3">
      <c r="A52" s="33"/>
      <c r="B52" s="20"/>
    </row>
    <row r="53" spans="1:2" ht="18" customHeight="1" x14ac:dyDescent="0.3">
      <c r="A53" s="33"/>
      <c r="B53" s="20"/>
    </row>
    <row r="54" spans="1:2" ht="21" customHeight="1" x14ac:dyDescent="0.3">
      <c r="A54" s="1"/>
      <c r="B54" s="20"/>
    </row>
    <row r="55" spans="1:2" ht="18" customHeight="1" x14ac:dyDescent="0.3">
      <c r="A55" s="34"/>
      <c r="B55" s="20"/>
    </row>
    <row r="56" spans="1:2" ht="15.6" x14ac:dyDescent="0.3">
      <c r="A56" s="34"/>
      <c r="B56" s="20"/>
    </row>
    <row r="57" spans="1:2" ht="15.75" customHeight="1" x14ac:dyDescent="0.3">
      <c r="A57" s="34"/>
      <c r="B57" s="20"/>
    </row>
    <row r="58" spans="1:2" ht="16.5" customHeight="1" x14ac:dyDescent="0.3">
      <c r="A58" s="34"/>
      <c r="B58" s="20"/>
    </row>
    <row r="59" spans="1:2" ht="18" customHeight="1" x14ac:dyDescent="0.3">
      <c r="A59" s="35"/>
      <c r="B59" s="20"/>
    </row>
    <row r="60" spans="1:2" ht="33" customHeight="1" x14ac:dyDescent="0.3">
      <c r="A60" s="34"/>
      <c r="B60" s="20"/>
    </row>
    <row r="61" spans="1:2" ht="15.75" customHeight="1" x14ac:dyDescent="0.3">
      <c r="A61" s="34"/>
      <c r="B61" s="20"/>
    </row>
    <row r="62" spans="1:2" ht="15.75" customHeight="1" x14ac:dyDescent="0.3">
      <c r="A62" s="34"/>
      <c r="B62" s="20"/>
    </row>
    <row r="63" spans="1:2" ht="15.75" customHeight="1" x14ac:dyDescent="0.3">
      <c r="A63" s="34"/>
      <c r="B63" s="20"/>
    </row>
    <row r="64" spans="1:2" ht="15.75" customHeight="1" x14ac:dyDescent="0.3">
      <c r="A64" s="34"/>
      <c r="B64" s="20"/>
    </row>
    <row r="65" spans="1:2" ht="15.75" customHeight="1" x14ac:dyDescent="0.3">
      <c r="A65" s="34"/>
      <c r="B65" s="20"/>
    </row>
    <row r="66" spans="1:2" ht="15.75" customHeight="1" x14ac:dyDescent="0.3">
      <c r="A66" s="34"/>
      <c r="B66" s="20"/>
    </row>
    <row r="67" spans="1:2" ht="15.75" customHeight="1" x14ac:dyDescent="0.3">
      <c r="A67" s="34"/>
      <c r="B67" s="20"/>
    </row>
    <row r="68" spans="1:2" ht="15.75" customHeight="1" x14ac:dyDescent="0.3">
      <c r="A68" s="34"/>
      <c r="B68" s="20"/>
    </row>
    <row r="69" spans="1:2" ht="15.75" customHeight="1" x14ac:dyDescent="0.3">
      <c r="A69" s="34"/>
      <c r="B69" s="20"/>
    </row>
    <row r="70" spans="1:2" ht="15.75" customHeight="1" x14ac:dyDescent="0.3">
      <c r="A70" s="34"/>
      <c r="B70" s="20"/>
    </row>
    <row r="71" spans="1:2" ht="15.75" customHeight="1" x14ac:dyDescent="0.3">
      <c r="A71" s="34"/>
      <c r="B71" s="20"/>
    </row>
    <row r="72" spans="1:2" ht="15.75" customHeight="1" x14ac:dyDescent="0.3">
      <c r="A72" s="34"/>
      <c r="B72" s="20"/>
    </row>
    <row r="73" spans="1:2" ht="15.75" customHeight="1" x14ac:dyDescent="0.3">
      <c r="A73" s="34"/>
      <c r="B73" s="20"/>
    </row>
    <row r="74" spans="1:2" ht="15.75" customHeight="1" x14ac:dyDescent="0.3">
      <c r="A74" s="34"/>
      <c r="B74" s="20"/>
    </row>
    <row r="75" spans="1:2" ht="15.75" customHeight="1" x14ac:dyDescent="0.3">
      <c r="A75" s="1"/>
      <c r="B75" s="20"/>
    </row>
    <row r="76" spans="1:2" ht="15.75" customHeight="1" x14ac:dyDescent="0.3">
      <c r="A76" s="1"/>
      <c r="B76" s="20"/>
    </row>
    <row r="77" spans="1:2" ht="15.75" customHeight="1" x14ac:dyDescent="0.3">
      <c r="A77" s="1"/>
      <c r="B77" s="20"/>
    </row>
    <row r="78" spans="1:2" ht="15.75" customHeight="1" x14ac:dyDescent="0.3">
      <c r="A78" s="1"/>
      <c r="B78" s="20"/>
    </row>
    <row r="79" spans="1:2" ht="15.75" customHeight="1" x14ac:dyDescent="0.3">
      <c r="A79" s="1"/>
      <c r="B79" s="20"/>
    </row>
    <row r="80" spans="1:2" ht="15.75" customHeight="1" x14ac:dyDescent="0.3">
      <c r="A80" s="1"/>
      <c r="B80" s="20"/>
    </row>
    <row r="81" spans="1:4" ht="15.75" customHeight="1" x14ac:dyDescent="0.3">
      <c r="A81" s="1"/>
      <c r="B81" s="20"/>
    </row>
    <row r="82" spans="1:4" ht="15.75" customHeight="1" x14ac:dyDescent="0.3">
      <c r="A82" s="1"/>
      <c r="B82" s="20"/>
    </row>
    <row r="83" spans="1:4" ht="15.75" customHeight="1" x14ac:dyDescent="0.3">
      <c r="A83" s="1"/>
      <c r="B83" s="20"/>
    </row>
    <row r="84" spans="1:4" s="37" customFormat="1" ht="20.25" customHeight="1" x14ac:dyDescent="0.3">
      <c r="A84" s="24"/>
      <c r="B84" s="25"/>
      <c r="C84" s="36"/>
      <c r="D84" s="36"/>
    </row>
    <row r="85" spans="1:4" ht="20.25" customHeight="1" x14ac:dyDescent="0.3">
      <c r="A85" s="38"/>
    </row>
  </sheetData>
  <sheetProtection selectLockedCells="1" selectUnlockedCells="1"/>
  <mergeCells count="1">
    <mergeCell ref="A1:D1"/>
  </mergeCells>
  <phoneticPr fontId="19" type="noConversion"/>
  <printOptions horizontalCentered="1"/>
  <pageMargins left="0.23622047244094491" right="0.23622047244094491" top="1.4960629921259843" bottom="0.39370078740157483" header="0.82677165354330717" footer="0.51181102362204722"/>
  <pageSetup paperSize="9" scale="75" firstPageNumber="0" orientation="portrait" r:id="rId1"/>
  <headerFooter alignWithMargins="0">
    <oddHeader>&amp;L&amp;"Times New Roman,Normál"&amp;12Pécsely Község Önkormányzata&amp;C&amp;"Times New Roman,Normál"&amp;12 4. melléklet
Az önkormányzat 2020. évi költségvetéséről szóló 10/2020. (VII. 07.) önkormányzati rendelethez</oddHeader>
  </headerFooter>
  <rowBreaks count="2" manualBreakCount="2">
    <brk id="43" max="3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A1:D149"/>
  <sheetViews>
    <sheetView view="pageLayout" zoomScaleNormal="75" zoomScaleSheetLayoutView="150" workbookViewId="0">
      <selection sqref="A1:D1"/>
    </sheetView>
  </sheetViews>
  <sheetFormatPr defaultColWidth="9.109375" defaultRowHeight="15.6" x14ac:dyDescent="0.3"/>
  <cols>
    <col min="1" max="1" width="39.6640625" style="8" customWidth="1"/>
    <col min="2" max="2" width="13.5546875" style="8" customWidth="1"/>
    <col min="3" max="3" width="15.44140625" style="8" customWidth="1"/>
    <col min="4" max="4" width="13.5546875" style="8" customWidth="1"/>
    <col min="5" max="5" width="9.109375" style="8"/>
    <col min="6" max="6" width="10.109375" style="8" bestFit="1" customWidth="1"/>
    <col min="7" max="7" width="13" style="8" customWidth="1"/>
    <col min="8" max="8" width="13.88671875" style="8" customWidth="1"/>
    <col min="9" max="9" width="11.44140625" style="8" customWidth="1"/>
    <col min="10" max="10" width="12" style="8" customWidth="1"/>
    <col min="11" max="11" width="12.5546875" style="8" customWidth="1"/>
    <col min="12" max="12" width="13.109375" style="8" customWidth="1"/>
    <col min="13" max="16384" width="9.109375" style="8"/>
  </cols>
  <sheetData>
    <row r="1" spans="1:4" ht="36" customHeight="1" x14ac:dyDescent="0.3">
      <c r="A1" s="275" t="s">
        <v>367</v>
      </c>
      <c r="B1" s="275"/>
      <c r="C1" s="275"/>
      <c r="D1" s="275"/>
    </row>
    <row r="3" spans="1:4" ht="48" customHeight="1" x14ac:dyDescent="0.3">
      <c r="A3" s="227" t="s">
        <v>210</v>
      </c>
      <c r="B3" s="227" t="str">
        <f>'1.sz.tábla'!B6</f>
        <v>2020. évi eredeti előirányzat</v>
      </c>
      <c r="C3" s="227" t="str">
        <f>'1.sz.tábla'!C6</f>
        <v>I. Módosítás</v>
      </c>
      <c r="D3" s="227" t="str">
        <f>'1.sz.tábla'!D6</f>
        <v>Eltérés</v>
      </c>
    </row>
    <row r="4" spans="1:4" x14ac:dyDescent="0.3">
      <c r="A4" s="224" t="s">
        <v>305</v>
      </c>
      <c r="B4" s="9"/>
      <c r="C4" s="9"/>
      <c r="D4" s="9"/>
    </row>
    <row r="5" spans="1:4" x14ac:dyDescent="0.3">
      <c r="A5" s="276" t="s">
        <v>322</v>
      </c>
      <c r="B5" s="276"/>
      <c r="C5" s="276"/>
      <c r="D5" s="276"/>
    </row>
    <row r="6" spans="1:4" x14ac:dyDescent="0.3">
      <c r="A6" s="225" t="s">
        <v>347</v>
      </c>
      <c r="B6" s="9">
        <v>6223000</v>
      </c>
      <c r="C6" s="9">
        <v>5003800</v>
      </c>
      <c r="D6" s="9">
        <f>C6-B6</f>
        <v>-1219200</v>
      </c>
    </row>
    <row r="7" spans="1:4" x14ac:dyDescent="0.3">
      <c r="A7" s="276" t="s">
        <v>323</v>
      </c>
      <c r="B7" s="276"/>
      <c r="C7" s="276"/>
      <c r="D7" s="276"/>
    </row>
    <row r="8" spans="1:4" x14ac:dyDescent="0.3">
      <c r="A8" s="228" t="s">
        <v>313</v>
      </c>
      <c r="B8" s="9">
        <v>200000</v>
      </c>
      <c r="C8" s="9">
        <v>200000</v>
      </c>
      <c r="D8" s="9">
        <f>C8-B8</f>
        <v>0</v>
      </c>
    </row>
    <row r="9" spans="1:4" x14ac:dyDescent="0.3">
      <c r="A9" s="228" t="s">
        <v>352</v>
      </c>
      <c r="B9" s="9">
        <v>331211</v>
      </c>
      <c r="C9" s="9">
        <v>331211</v>
      </c>
      <c r="D9" s="9">
        <f t="shared" ref="D9:D13" si="0">C9-B9</f>
        <v>0</v>
      </c>
    </row>
    <row r="10" spans="1:4" x14ac:dyDescent="0.3">
      <c r="A10" s="228" t="s">
        <v>374</v>
      </c>
      <c r="B10" s="9">
        <v>400000</v>
      </c>
      <c r="C10" s="9">
        <v>400000</v>
      </c>
      <c r="D10" s="9">
        <f t="shared" si="0"/>
        <v>0</v>
      </c>
    </row>
    <row r="11" spans="1:4" x14ac:dyDescent="0.3">
      <c r="A11" s="228" t="s">
        <v>375</v>
      </c>
      <c r="B11" s="9">
        <v>1000000</v>
      </c>
      <c r="C11" s="9">
        <v>1000000</v>
      </c>
      <c r="D11" s="9">
        <f t="shared" si="0"/>
        <v>0</v>
      </c>
    </row>
    <row r="12" spans="1:4" x14ac:dyDescent="0.3">
      <c r="A12" s="228" t="s">
        <v>324</v>
      </c>
      <c r="B12" s="9">
        <v>500000</v>
      </c>
      <c r="C12" s="9">
        <v>500000</v>
      </c>
      <c r="D12" s="9">
        <f t="shared" si="0"/>
        <v>0</v>
      </c>
    </row>
    <row r="13" spans="1:4" x14ac:dyDescent="0.3">
      <c r="A13" s="228" t="s">
        <v>378</v>
      </c>
      <c r="B13" s="9">
        <v>2631440</v>
      </c>
      <c r="C13" s="9">
        <v>2631440</v>
      </c>
      <c r="D13" s="9">
        <f t="shared" si="0"/>
        <v>0</v>
      </c>
    </row>
    <row r="14" spans="1:4" x14ac:dyDescent="0.3">
      <c r="A14" s="224" t="s">
        <v>306</v>
      </c>
      <c r="B14" s="229">
        <f>SUM(B6:B13)</f>
        <v>11285651</v>
      </c>
      <c r="C14" s="229">
        <f>SUM(C6:C13)</f>
        <v>10066451</v>
      </c>
      <c r="D14" s="229">
        <f>C14-B14</f>
        <v>-1219200</v>
      </c>
    </row>
    <row r="15" spans="1:4" x14ac:dyDescent="0.3">
      <c r="A15" s="224"/>
      <c r="B15" s="9"/>
      <c r="C15" s="9"/>
      <c r="D15" s="9"/>
    </row>
    <row r="16" spans="1:4" x14ac:dyDescent="0.3">
      <c r="A16" s="224" t="s">
        <v>307</v>
      </c>
      <c r="B16" s="9"/>
      <c r="C16" s="9"/>
      <c r="D16" s="9"/>
    </row>
    <row r="17" spans="1:4" x14ac:dyDescent="0.3">
      <c r="A17" s="225" t="s">
        <v>330</v>
      </c>
      <c r="B17" s="11">
        <v>2000000</v>
      </c>
      <c r="C17" s="11">
        <v>2000000</v>
      </c>
      <c r="D17" s="11">
        <f>C17-B17</f>
        <v>0</v>
      </c>
    </row>
    <row r="18" spans="1:4" x14ac:dyDescent="0.3">
      <c r="A18" s="225" t="s">
        <v>373</v>
      </c>
      <c r="B18" s="11">
        <v>91491000</v>
      </c>
      <c r="C18" s="11">
        <v>91491000</v>
      </c>
      <c r="D18" s="11">
        <f>C18-B18</f>
        <v>0</v>
      </c>
    </row>
    <row r="19" spans="1:4" s="10" customFormat="1" x14ac:dyDescent="0.3">
      <c r="A19" s="224" t="s">
        <v>308</v>
      </c>
      <c r="B19" s="226">
        <f>SUM(B17:B18)</f>
        <v>93491000</v>
      </c>
      <c r="C19" s="226">
        <f>SUM(C17:C18)</f>
        <v>93491000</v>
      </c>
      <c r="D19" s="226">
        <f>SUM(D17:D18)</f>
        <v>0</v>
      </c>
    </row>
    <row r="20" spans="1:4" s="10" customFormat="1" x14ac:dyDescent="0.3">
      <c r="A20" s="230"/>
      <c r="B20" s="230"/>
      <c r="C20" s="230"/>
      <c r="D20" s="230"/>
    </row>
    <row r="21" spans="1:4" x14ac:dyDescent="0.3">
      <c r="A21" s="224" t="s">
        <v>309</v>
      </c>
      <c r="B21" s="231">
        <f>B22</f>
        <v>58065</v>
      </c>
      <c r="C21" s="231">
        <f>C22</f>
        <v>58065</v>
      </c>
      <c r="D21" s="231">
        <f>D22</f>
        <v>0</v>
      </c>
    </row>
    <row r="22" spans="1:4" ht="31.2" x14ac:dyDescent="0.3">
      <c r="A22" s="225" t="s">
        <v>312</v>
      </c>
      <c r="B22" s="12">
        <v>58065</v>
      </c>
      <c r="C22" s="12">
        <v>58065</v>
      </c>
      <c r="D22" s="12">
        <f>C22-B22</f>
        <v>0</v>
      </c>
    </row>
    <row r="23" spans="1:4" x14ac:dyDescent="0.3">
      <c r="A23" s="224"/>
      <c r="B23" s="12"/>
      <c r="C23" s="12"/>
      <c r="D23" s="12"/>
    </row>
    <row r="24" spans="1:4" x14ac:dyDescent="0.3">
      <c r="A24" s="229" t="s">
        <v>325</v>
      </c>
      <c r="B24" s="229">
        <f>B21+B19+B14</f>
        <v>104834716</v>
      </c>
      <c r="C24" s="229">
        <f>C21+C19+C14</f>
        <v>103615516</v>
      </c>
      <c r="D24" s="229">
        <f>D21+D19+D14</f>
        <v>-1219200</v>
      </c>
    </row>
    <row r="25" spans="1:4" x14ac:dyDescent="0.3">
      <c r="A25" s="232"/>
      <c r="B25" s="232"/>
      <c r="C25" s="232"/>
      <c r="D25" s="232"/>
    </row>
    <row r="26" spans="1:4" x14ac:dyDescent="0.3">
      <c r="A26" s="233" t="s">
        <v>94</v>
      </c>
      <c r="B26" s="233"/>
      <c r="C26" s="233"/>
      <c r="D26" s="233"/>
    </row>
    <row r="27" spans="1:4" ht="18" customHeight="1" x14ac:dyDescent="0.3">
      <c r="A27" s="234" t="s">
        <v>95</v>
      </c>
      <c r="B27" s="12"/>
      <c r="C27" s="12"/>
      <c r="D27" s="12"/>
    </row>
    <row r="28" spans="1:4" s="10" customFormat="1" ht="17.25" customHeight="1" x14ac:dyDescent="0.3">
      <c r="A28" s="234" t="s">
        <v>91</v>
      </c>
      <c r="B28" s="12"/>
      <c r="C28" s="12"/>
      <c r="D28" s="12"/>
    </row>
    <row r="29" spans="1:4" ht="19.5" customHeight="1" x14ac:dyDescent="0.3">
      <c r="A29" s="234" t="s">
        <v>221</v>
      </c>
      <c r="B29" s="12">
        <v>2084358</v>
      </c>
      <c r="C29" s="12">
        <v>2084358</v>
      </c>
      <c r="D29" s="12">
        <f>C29-B29</f>
        <v>0</v>
      </c>
    </row>
    <row r="30" spans="1:4" x14ac:dyDescent="0.3">
      <c r="A30" s="233" t="s">
        <v>96</v>
      </c>
      <c r="B30" s="233">
        <f>SUM(B27:B29)</f>
        <v>2084358</v>
      </c>
      <c r="C30" s="233">
        <f>SUM(C27:C29)</f>
        <v>2084358</v>
      </c>
      <c r="D30" s="233">
        <f>SUM(D27:D29)</f>
        <v>0</v>
      </c>
    </row>
    <row r="31" spans="1:4" x14ac:dyDescent="0.3">
      <c r="A31" s="13"/>
      <c r="B31" s="13"/>
      <c r="C31" s="13"/>
      <c r="D31" s="14"/>
    </row>
    <row r="32" spans="1:4" x14ac:dyDescent="0.3">
      <c r="A32" s="13"/>
      <c r="B32" s="13"/>
      <c r="C32" s="13"/>
      <c r="D32" s="14"/>
    </row>
    <row r="33" spans="1:4" x14ac:dyDescent="0.3">
      <c r="A33" s="13"/>
      <c r="B33" s="13"/>
      <c r="C33" s="13"/>
      <c r="D33" s="14"/>
    </row>
    <row r="34" spans="1:4" x14ac:dyDescent="0.3">
      <c r="A34" s="14"/>
      <c r="B34" s="14"/>
      <c r="C34" s="13"/>
      <c r="D34" s="15"/>
    </row>
    <row r="35" spans="1:4" x14ac:dyDescent="0.3">
      <c r="A35" s="14"/>
      <c r="B35" s="14"/>
      <c r="C35" s="13"/>
      <c r="D35" s="14"/>
    </row>
    <row r="36" spans="1:4" x14ac:dyDescent="0.3">
      <c r="A36" s="14"/>
      <c r="B36" s="14"/>
      <c r="C36" s="13"/>
      <c r="D36" s="14"/>
    </row>
    <row r="37" spans="1:4" x14ac:dyDescent="0.3">
      <c r="A37" s="14"/>
      <c r="B37" s="14"/>
      <c r="C37" s="13"/>
      <c r="D37" s="14"/>
    </row>
    <row r="38" spans="1:4" x14ac:dyDescent="0.3">
      <c r="A38" s="14"/>
      <c r="B38" s="14"/>
      <c r="C38" s="13"/>
      <c r="D38" s="14"/>
    </row>
    <row r="39" spans="1:4" x14ac:dyDescent="0.3">
      <c r="A39" s="14"/>
      <c r="B39" s="14"/>
      <c r="C39" s="13"/>
      <c r="D39" s="15"/>
    </row>
    <row r="40" spans="1:4" x14ac:dyDescent="0.3">
      <c r="A40" s="14"/>
      <c r="B40" s="14"/>
      <c r="C40" s="13"/>
      <c r="D40" s="14"/>
    </row>
    <row r="41" spans="1:4" x14ac:dyDescent="0.3">
      <c r="A41" s="14"/>
      <c r="B41" s="14"/>
      <c r="C41" s="13"/>
      <c r="D41" s="14"/>
    </row>
    <row r="42" spans="1:4" x14ac:dyDescent="0.3">
      <c r="A42" s="14"/>
      <c r="B42" s="14"/>
      <c r="C42" s="13"/>
      <c r="D42" s="14"/>
    </row>
    <row r="43" spans="1:4" x14ac:dyDescent="0.3">
      <c r="A43" s="14"/>
      <c r="B43" s="14"/>
      <c r="C43" s="13"/>
      <c r="D43" s="14"/>
    </row>
    <row r="44" spans="1:4" x14ac:dyDescent="0.3">
      <c r="A44" s="14"/>
      <c r="B44" s="14"/>
      <c r="C44" s="13"/>
      <c r="D44" s="14"/>
    </row>
    <row r="45" spans="1:4" x14ac:dyDescent="0.3">
      <c r="A45" s="14"/>
      <c r="B45" s="14"/>
      <c r="C45" s="13"/>
      <c r="D45" s="14"/>
    </row>
    <row r="46" spans="1:4" ht="14.25" customHeight="1" x14ac:dyDescent="0.3">
      <c r="A46" s="14"/>
      <c r="B46" s="14"/>
      <c r="C46" s="13"/>
      <c r="D46" s="14"/>
    </row>
    <row r="47" spans="1:4" ht="14.25" customHeight="1" x14ac:dyDescent="0.3">
      <c r="A47" s="14"/>
      <c r="B47" s="14"/>
      <c r="C47" s="13"/>
      <c r="D47" s="14"/>
    </row>
    <row r="48" spans="1:4" ht="30" customHeight="1" x14ac:dyDescent="0.3">
      <c r="A48" s="14"/>
      <c r="B48" s="14"/>
      <c r="C48" s="13"/>
      <c r="D48" s="14"/>
    </row>
    <row r="49" spans="1:4" ht="16.5" customHeight="1" x14ac:dyDescent="0.3">
      <c r="A49" s="14"/>
      <c r="B49" s="14"/>
      <c r="C49" s="13"/>
      <c r="D49" s="14"/>
    </row>
    <row r="50" spans="1:4" x14ac:dyDescent="0.3">
      <c r="A50" s="14"/>
      <c r="B50" s="14"/>
      <c r="C50" s="13"/>
      <c r="D50" s="13"/>
    </row>
    <row r="51" spans="1:4" x14ac:dyDescent="0.3">
      <c r="A51" s="14"/>
      <c r="B51" s="14"/>
      <c r="C51" s="16"/>
      <c r="D51" s="16"/>
    </row>
    <row r="52" spans="1:4" x14ac:dyDescent="0.3">
      <c r="A52" s="14"/>
      <c r="B52" s="14"/>
      <c r="C52" s="14"/>
      <c r="D52" s="14"/>
    </row>
    <row r="53" spans="1:4" x14ac:dyDescent="0.3">
      <c r="A53" s="14"/>
      <c r="B53" s="14"/>
      <c r="C53" s="14"/>
      <c r="D53" s="14"/>
    </row>
    <row r="54" spans="1:4" x14ac:dyDescent="0.3">
      <c r="A54" s="14"/>
      <c r="B54" s="14"/>
      <c r="C54" s="14"/>
      <c r="D54" s="14"/>
    </row>
    <row r="55" spans="1:4" ht="12" customHeight="1" x14ac:dyDescent="0.3">
      <c r="A55" s="14"/>
      <c r="B55" s="14"/>
      <c r="C55" s="14"/>
      <c r="D55" s="14"/>
    </row>
    <row r="56" spans="1:4" x14ac:dyDescent="0.3">
      <c r="A56" s="14"/>
      <c r="B56" s="14"/>
      <c r="C56" s="14"/>
      <c r="D56" s="14"/>
    </row>
    <row r="57" spans="1:4" x14ac:dyDescent="0.3">
      <c r="A57" s="14"/>
      <c r="B57" s="14"/>
      <c r="C57" s="14"/>
      <c r="D57" s="14"/>
    </row>
    <row r="58" spans="1:4" x14ac:dyDescent="0.3">
      <c r="A58" s="14"/>
      <c r="B58" s="14"/>
      <c r="C58" s="14"/>
      <c r="D58" s="14"/>
    </row>
    <row r="59" spans="1:4" x14ac:dyDescent="0.3">
      <c r="A59" s="14"/>
      <c r="B59" s="14"/>
      <c r="C59" s="13"/>
      <c r="D59" s="13"/>
    </row>
    <row r="60" spans="1:4" x14ac:dyDescent="0.3">
      <c r="A60" s="14"/>
      <c r="B60" s="14"/>
      <c r="C60" s="14"/>
      <c r="D60" s="14"/>
    </row>
    <row r="61" spans="1:4" x14ac:dyDescent="0.3">
      <c r="A61" s="14"/>
      <c r="B61" s="14"/>
      <c r="C61" s="14"/>
      <c r="D61" s="14"/>
    </row>
    <row r="62" spans="1:4" x14ac:dyDescent="0.3">
      <c r="A62" s="14"/>
      <c r="B62" s="14"/>
      <c r="C62" s="14"/>
      <c r="D62" s="14"/>
    </row>
    <row r="63" spans="1:4" x14ac:dyDescent="0.3">
      <c r="A63" s="14"/>
      <c r="B63" s="14"/>
      <c r="C63" s="14"/>
      <c r="D63" s="14"/>
    </row>
    <row r="64" spans="1:4" x14ac:dyDescent="0.3">
      <c r="A64" s="14"/>
      <c r="B64" s="14"/>
      <c r="C64" s="14"/>
      <c r="D64" s="14"/>
    </row>
    <row r="65" spans="1:4" x14ac:dyDescent="0.3">
      <c r="A65" s="14"/>
      <c r="B65" s="14"/>
      <c r="C65" s="14"/>
      <c r="D65" s="14"/>
    </row>
    <row r="66" spans="1:4" x14ac:dyDescent="0.3">
      <c r="A66" s="14"/>
      <c r="B66" s="14"/>
      <c r="C66" s="14"/>
      <c r="D66" s="14"/>
    </row>
    <row r="67" spans="1:4" x14ac:dyDescent="0.3">
      <c r="A67" s="14"/>
      <c r="B67" s="14"/>
      <c r="C67" s="14"/>
      <c r="D67" s="14"/>
    </row>
    <row r="68" spans="1:4" x14ac:dyDescent="0.3">
      <c r="A68" s="14"/>
      <c r="B68" s="14"/>
      <c r="C68" s="14"/>
      <c r="D68" s="14"/>
    </row>
    <row r="69" spans="1:4" x14ac:dyDescent="0.3">
      <c r="A69" s="14"/>
      <c r="B69" s="14"/>
      <c r="C69" s="14"/>
      <c r="D69" s="14"/>
    </row>
    <row r="70" spans="1:4" ht="14.25" customHeight="1" x14ac:dyDescent="0.3">
      <c r="A70" s="14"/>
      <c r="B70" s="14"/>
      <c r="C70" s="14"/>
      <c r="D70" s="14"/>
    </row>
    <row r="71" spans="1:4" x14ac:dyDescent="0.3">
      <c r="A71" s="13"/>
      <c r="B71" s="13"/>
      <c r="C71" s="13"/>
      <c r="D71" s="14"/>
    </row>
    <row r="72" spans="1:4" x14ac:dyDescent="0.3">
      <c r="A72" s="13"/>
      <c r="B72" s="13"/>
      <c r="C72" s="13"/>
      <c r="D72" s="13"/>
    </row>
    <row r="73" spans="1:4" x14ac:dyDescent="0.3">
      <c r="A73" s="13"/>
      <c r="B73" s="13"/>
      <c r="C73" s="13"/>
      <c r="D73" s="14"/>
    </row>
    <row r="74" spans="1:4" x14ac:dyDescent="0.3">
      <c r="A74" s="13"/>
      <c r="B74" s="13"/>
      <c r="C74" s="13"/>
      <c r="D74" s="14"/>
    </row>
    <row r="75" spans="1:4" x14ac:dyDescent="0.3">
      <c r="A75" s="13"/>
      <c r="B75" s="13"/>
      <c r="C75" s="13"/>
      <c r="D75" s="14"/>
    </row>
    <row r="76" spans="1:4" x14ac:dyDescent="0.3">
      <c r="A76" s="13"/>
      <c r="B76" s="13"/>
      <c r="C76" s="13"/>
      <c r="D76" s="14"/>
    </row>
    <row r="77" spans="1:4" x14ac:dyDescent="0.3">
      <c r="A77" s="13"/>
      <c r="B77" s="13"/>
      <c r="C77" s="13"/>
      <c r="D77" s="17"/>
    </row>
    <row r="78" spans="1:4" x14ac:dyDescent="0.3">
      <c r="A78" s="13"/>
      <c r="B78" s="13"/>
      <c r="C78" s="13"/>
      <c r="D78" s="14"/>
    </row>
    <row r="79" spans="1:4" x14ac:dyDescent="0.3">
      <c r="A79" s="13"/>
      <c r="B79" s="13"/>
      <c r="C79" s="13"/>
      <c r="D79" s="14"/>
    </row>
    <row r="80" spans="1:4" x14ac:dyDescent="0.3">
      <c r="A80" s="13"/>
      <c r="B80" s="13"/>
      <c r="C80" s="13"/>
      <c r="D80" s="14"/>
    </row>
    <row r="81" spans="1:4" x14ac:dyDescent="0.3">
      <c r="A81" s="13"/>
      <c r="B81" s="13"/>
      <c r="C81" s="13"/>
      <c r="D81" s="14"/>
    </row>
    <row r="82" spans="1:4" x14ac:dyDescent="0.3">
      <c r="A82" s="13"/>
      <c r="B82" s="13"/>
      <c r="C82" s="13"/>
      <c r="D82" s="14"/>
    </row>
    <row r="83" spans="1:4" x14ac:dyDescent="0.3">
      <c r="A83" s="13"/>
      <c r="B83" s="13"/>
      <c r="C83" s="13"/>
      <c r="D83" s="14"/>
    </row>
    <row r="84" spans="1:4" x14ac:dyDescent="0.3">
      <c r="A84" s="13"/>
      <c r="B84" s="13"/>
      <c r="C84" s="13"/>
      <c r="D84" s="14"/>
    </row>
    <row r="85" spans="1:4" x14ac:dyDescent="0.3">
      <c r="A85" s="13"/>
      <c r="B85" s="13"/>
      <c r="C85" s="13"/>
      <c r="D85" s="14"/>
    </row>
    <row r="86" spans="1:4" x14ac:dyDescent="0.3">
      <c r="A86" s="13"/>
      <c r="B86" s="13"/>
      <c r="C86" s="13"/>
      <c r="D86" s="14"/>
    </row>
    <row r="87" spans="1:4" x14ac:dyDescent="0.3">
      <c r="A87" s="13"/>
      <c r="B87" s="13"/>
      <c r="C87" s="13"/>
      <c r="D87" s="14"/>
    </row>
    <row r="88" spans="1:4" x14ac:dyDescent="0.3">
      <c r="A88" s="13"/>
      <c r="B88" s="13"/>
      <c r="C88" s="13"/>
      <c r="D88" s="14"/>
    </row>
    <row r="89" spans="1:4" x14ac:dyDescent="0.3">
      <c r="A89" s="13"/>
      <c r="B89" s="13"/>
      <c r="C89" s="13"/>
      <c r="D89" s="15"/>
    </row>
    <row r="90" spans="1:4" x14ac:dyDescent="0.3">
      <c r="A90" s="13"/>
      <c r="B90" s="13"/>
      <c r="C90" s="13"/>
      <c r="D90" s="14"/>
    </row>
    <row r="91" spans="1:4" x14ac:dyDescent="0.3">
      <c r="A91" s="13"/>
      <c r="B91" s="13"/>
      <c r="C91" s="13"/>
      <c r="D91" s="14"/>
    </row>
    <row r="92" spans="1:4" x14ac:dyDescent="0.3">
      <c r="A92" s="13"/>
      <c r="B92" s="13"/>
      <c r="C92" s="13"/>
      <c r="D92" s="14"/>
    </row>
    <row r="93" spans="1:4" x14ac:dyDescent="0.3">
      <c r="A93" s="13"/>
      <c r="B93" s="13"/>
      <c r="C93" s="13"/>
      <c r="D93" s="14"/>
    </row>
    <row r="94" spans="1:4" x14ac:dyDescent="0.3">
      <c r="A94" s="13"/>
      <c r="B94" s="13"/>
      <c r="C94" s="13"/>
      <c r="D94" s="14"/>
    </row>
    <row r="95" spans="1:4" x14ac:dyDescent="0.3">
      <c r="A95" s="13"/>
      <c r="B95" s="13"/>
      <c r="C95" s="13"/>
      <c r="D95" s="14"/>
    </row>
    <row r="96" spans="1:4" x14ac:dyDescent="0.3">
      <c r="A96" s="13"/>
      <c r="B96" s="13"/>
      <c r="C96" s="13"/>
      <c r="D96" s="14"/>
    </row>
    <row r="97" spans="1:4" x14ac:dyDescent="0.3">
      <c r="A97" s="13"/>
      <c r="B97" s="13"/>
      <c r="C97" s="13"/>
      <c r="D97" s="14"/>
    </row>
    <row r="98" spans="1:4" x14ac:dyDescent="0.3">
      <c r="A98" s="13"/>
      <c r="B98" s="13"/>
      <c r="C98" s="13"/>
      <c r="D98" s="14"/>
    </row>
    <row r="99" spans="1:4" x14ac:dyDescent="0.3">
      <c r="A99" s="13"/>
      <c r="B99" s="13"/>
      <c r="C99" s="13"/>
      <c r="D99" s="14"/>
    </row>
    <row r="100" spans="1:4" x14ac:dyDescent="0.3">
      <c r="A100" s="13"/>
      <c r="B100" s="13"/>
      <c r="C100" s="13"/>
      <c r="D100" s="14"/>
    </row>
    <row r="101" spans="1:4" x14ac:dyDescent="0.3">
      <c r="A101" s="13"/>
      <c r="B101" s="13"/>
      <c r="C101" s="13"/>
      <c r="D101" s="14"/>
    </row>
    <row r="102" spans="1:4" ht="17.25" customHeight="1" x14ac:dyDescent="0.3">
      <c r="A102" s="13"/>
      <c r="B102" s="13"/>
      <c r="C102" s="13"/>
      <c r="D102" s="14"/>
    </row>
    <row r="103" spans="1:4" x14ac:dyDescent="0.3">
      <c r="A103" s="13"/>
      <c r="B103" s="13"/>
      <c r="C103" s="13"/>
      <c r="D103" s="13"/>
    </row>
    <row r="104" spans="1:4" x14ac:dyDescent="0.3">
      <c r="A104" s="13"/>
      <c r="B104" s="13"/>
      <c r="C104" s="13"/>
      <c r="D104" s="14"/>
    </row>
    <row r="105" spans="1:4" x14ac:dyDescent="0.3">
      <c r="A105" s="13"/>
      <c r="B105" s="13"/>
      <c r="C105" s="13"/>
      <c r="D105" s="14"/>
    </row>
    <row r="106" spans="1:4" x14ac:dyDescent="0.3">
      <c r="A106" s="13"/>
      <c r="B106" s="13"/>
      <c r="C106" s="13"/>
      <c r="D106" s="14"/>
    </row>
    <row r="107" spans="1:4" x14ac:dyDescent="0.3">
      <c r="A107" s="13"/>
      <c r="B107" s="13"/>
      <c r="C107" s="13"/>
      <c r="D107" s="14"/>
    </row>
    <row r="108" spans="1:4" x14ac:dyDescent="0.3">
      <c r="A108" s="13"/>
      <c r="B108" s="13"/>
      <c r="C108" s="13"/>
      <c r="D108" s="15"/>
    </row>
    <row r="109" spans="1:4" x14ac:dyDescent="0.3">
      <c r="A109" s="13"/>
      <c r="B109" s="13"/>
      <c r="C109" s="13"/>
      <c r="D109" s="16"/>
    </row>
    <row r="110" spans="1:4" x14ac:dyDescent="0.3">
      <c r="A110" s="13"/>
      <c r="B110" s="13"/>
      <c r="C110" s="13"/>
      <c r="D110" s="14"/>
    </row>
    <row r="111" spans="1:4" ht="31.5" customHeight="1" x14ac:dyDescent="0.3">
      <c r="A111" s="13"/>
      <c r="B111" s="13"/>
      <c r="C111" s="13"/>
      <c r="D111" s="14"/>
    </row>
    <row r="112" spans="1:4" x14ac:dyDescent="0.3">
      <c r="A112" s="13"/>
      <c r="B112" s="13"/>
      <c r="C112" s="13"/>
      <c r="D112" s="15"/>
    </row>
    <row r="113" spans="1:4" x14ac:dyDescent="0.3">
      <c r="A113" s="13"/>
      <c r="B113" s="13"/>
      <c r="C113" s="13"/>
      <c r="D113" s="14"/>
    </row>
    <row r="114" spans="1:4" ht="15.75" customHeight="1" x14ac:dyDescent="0.3">
      <c r="A114" s="13"/>
      <c r="B114" s="13"/>
      <c r="C114" s="13"/>
      <c r="D114" s="14"/>
    </row>
    <row r="115" spans="1:4" x14ac:dyDescent="0.3">
      <c r="A115" s="13"/>
      <c r="B115" s="13"/>
      <c r="C115" s="13"/>
      <c r="D115" s="14"/>
    </row>
    <row r="116" spans="1:4" x14ac:dyDescent="0.3">
      <c r="A116" s="13"/>
      <c r="B116" s="13"/>
      <c r="C116" s="13"/>
      <c r="D116" s="14"/>
    </row>
    <row r="117" spans="1:4" x14ac:dyDescent="0.3">
      <c r="A117" s="13"/>
      <c r="B117" s="13"/>
      <c r="C117" s="13"/>
      <c r="D117" s="14"/>
    </row>
    <row r="118" spans="1:4" x14ac:dyDescent="0.3">
      <c r="A118" s="13"/>
      <c r="B118" s="13"/>
      <c r="C118" s="13"/>
      <c r="D118" s="14"/>
    </row>
    <row r="119" spans="1:4" x14ac:dyDescent="0.3">
      <c r="A119" s="13"/>
      <c r="B119" s="13"/>
      <c r="C119" s="13"/>
      <c r="D119" s="14"/>
    </row>
    <row r="120" spans="1:4" x14ac:dyDescent="0.3">
      <c r="A120" s="13"/>
      <c r="B120" s="13"/>
      <c r="C120" s="13"/>
      <c r="D120" s="14"/>
    </row>
    <row r="121" spans="1:4" ht="14.25" customHeight="1" x14ac:dyDescent="0.3">
      <c r="A121" s="13"/>
      <c r="B121" s="13"/>
      <c r="C121" s="13"/>
      <c r="D121" s="14"/>
    </row>
    <row r="122" spans="1:4" x14ac:dyDescent="0.3">
      <c r="A122" s="13"/>
      <c r="B122" s="13"/>
      <c r="C122" s="13"/>
      <c r="D122" s="13"/>
    </row>
    <row r="123" spans="1:4" x14ac:dyDescent="0.3">
      <c r="A123" s="13"/>
      <c r="B123" s="13"/>
      <c r="C123" s="13"/>
      <c r="D123" s="14"/>
    </row>
    <row r="124" spans="1:4" x14ac:dyDescent="0.3">
      <c r="A124" s="13"/>
      <c r="B124" s="13"/>
      <c r="C124" s="13"/>
      <c r="D124" s="14"/>
    </row>
    <row r="125" spans="1:4" s="10" customFormat="1" x14ac:dyDescent="0.3">
      <c r="A125" s="13"/>
      <c r="B125" s="13"/>
      <c r="C125" s="13"/>
      <c r="D125" s="15"/>
    </row>
    <row r="126" spans="1:4" x14ac:dyDescent="0.3">
      <c r="A126" s="13"/>
      <c r="B126" s="13"/>
      <c r="C126" s="13"/>
      <c r="D126" s="14"/>
    </row>
    <row r="127" spans="1:4" x14ac:dyDescent="0.3">
      <c r="A127" s="13"/>
      <c r="B127" s="13"/>
      <c r="C127" s="13"/>
      <c r="D127" s="14"/>
    </row>
    <row r="128" spans="1:4" s="10" customFormat="1" x14ac:dyDescent="0.3">
      <c r="A128" s="13"/>
      <c r="B128" s="13"/>
      <c r="C128" s="13"/>
      <c r="D128" s="15"/>
    </row>
    <row r="129" spans="1:4" x14ac:dyDescent="0.3">
      <c r="A129" s="13"/>
      <c r="B129" s="13"/>
      <c r="C129" s="13"/>
      <c r="D129" s="14"/>
    </row>
    <row r="130" spans="1:4" x14ac:dyDescent="0.3">
      <c r="A130" s="13"/>
      <c r="B130" s="13"/>
      <c r="C130" s="13"/>
      <c r="D130" s="14"/>
    </row>
    <row r="131" spans="1:4" x14ac:dyDescent="0.3">
      <c r="A131" s="13"/>
      <c r="B131" s="13"/>
      <c r="C131" s="13"/>
      <c r="D131" s="14"/>
    </row>
    <row r="132" spans="1:4" x14ac:dyDescent="0.3">
      <c r="A132" s="13"/>
      <c r="B132" s="13"/>
      <c r="C132" s="13"/>
      <c r="D132" s="14"/>
    </row>
    <row r="133" spans="1:4" ht="14.25" customHeight="1" x14ac:dyDescent="0.3">
      <c r="A133" s="13"/>
      <c r="B133" s="13"/>
      <c r="C133" s="13"/>
      <c r="D133" s="14"/>
    </row>
    <row r="134" spans="1:4" x14ac:dyDescent="0.3">
      <c r="A134" s="13"/>
      <c r="B134" s="13"/>
      <c r="C134" s="13"/>
      <c r="D134" s="13"/>
    </row>
    <row r="135" spans="1:4" x14ac:dyDescent="0.3">
      <c r="A135" s="13"/>
      <c r="B135" s="13"/>
      <c r="C135" s="13"/>
      <c r="D135" s="14"/>
    </row>
    <row r="136" spans="1:4" x14ac:dyDescent="0.3">
      <c r="A136" s="13"/>
      <c r="B136" s="13"/>
      <c r="C136" s="13"/>
      <c r="D136" s="14"/>
    </row>
    <row r="137" spans="1:4" s="10" customFormat="1" x14ac:dyDescent="0.3">
      <c r="A137" s="13"/>
      <c r="B137" s="13"/>
      <c r="C137" s="13"/>
      <c r="D137" s="13"/>
    </row>
    <row r="138" spans="1:4" s="10" customFormat="1" x14ac:dyDescent="0.3">
      <c r="A138" s="13"/>
      <c r="B138" s="13"/>
      <c r="C138" s="13"/>
      <c r="D138" s="14"/>
    </row>
    <row r="139" spans="1:4" x14ac:dyDescent="0.3">
      <c r="A139" s="13"/>
      <c r="B139" s="13"/>
      <c r="C139" s="13"/>
      <c r="D139" s="14"/>
    </row>
    <row r="140" spans="1:4" x14ac:dyDescent="0.3">
      <c r="A140" s="13"/>
      <c r="B140" s="13"/>
      <c r="C140" s="13"/>
      <c r="D140" s="14"/>
    </row>
    <row r="141" spans="1:4" x14ac:dyDescent="0.3">
      <c r="A141" s="13"/>
      <c r="B141" s="13"/>
      <c r="C141" s="13"/>
      <c r="D141" s="14"/>
    </row>
    <row r="142" spans="1:4" ht="14.25" customHeight="1" x14ac:dyDescent="0.3">
      <c r="A142" s="13"/>
      <c r="B142" s="13"/>
      <c r="C142" s="13"/>
      <c r="D142" s="14"/>
    </row>
    <row r="143" spans="1:4" s="10" customFormat="1" x14ac:dyDescent="0.3">
      <c r="A143" s="13"/>
      <c r="B143" s="13"/>
      <c r="C143" s="13"/>
      <c r="D143" s="13"/>
    </row>
    <row r="144" spans="1:4" x14ac:dyDescent="0.3">
      <c r="A144" s="13"/>
      <c r="B144" s="13"/>
      <c r="C144" s="13"/>
      <c r="D144" s="14"/>
    </row>
    <row r="145" spans="1:4" x14ac:dyDescent="0.3">
      <c r="A145" s="13"/>
      <c r="B145" s="13"/>
      <c r="C145" s="13"/>
      <c r="D145" s="14"/>
    </row>
    <row r="146" spans="1:4" x14ac:dyDescent="0.3">
      <c r="A146" s="13"/>
      <c r="B146" s="13"/>
      <c r="C146" s="13"/>
      <c r="D146" s="14"/>
    </row>
    <row r="147" spans="1:4" x14ac:dyDescent="0.3">
      <c r="A147" s="13"/>
      <c r="B147" s="13"/>
      <c r="C147" s="13"/>
      <c r="D147" s="14"/>
    </row>
    <row r="148" spans="1:4" x14ac:dyDescent="0.3">
      <c r="A148" s="13"/>
      <c r="B148" s="13"/>
      <c r="C148" s="13"/>
      <c r="D148" s="13"/>
    </row>
    <row r="149" spans="1:4" x14ac:dyDescent="0.3">
      <c r="B149" s="18"/>
      <c r="C149" s="18"/>
      <c r="D149" s="18"/>
    </row>
  </sheetData>
  <sheetProtection selectLockedCells="1" selectUnlockedCells="1"/>
  <mergeCells count="3">
    <mergeCell ref="A1:D1"/>
    <mergeCell ref="A5:D5"/>
    <mergeCell ref="A7:D7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firstPageNumber="0" orientation="portrait" r:id="rId1"/>
  <headerFooter alignWithMargins="0">
    <oddHeader>&amp;L&amp;"Times New Roman,Normál"&amp;12Pécsely Község Önkormányzata&amp;C&amp;"Times New Roman,Normál"&amp;12 5. melléklet
Az önkormányzat 2020. évi költségvetéséről szóló 10/2020. (VII. 07.) önkormányzati rendelethez</oddHeader>
  </headerFooter>
  <rowBreaks count="2" manualBreakCount="2">
    <brk id="50" max="16383" man="1"/>
    <brk id="10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5"/>
  </sheetPr>
  <dimension ref="A2:J62"/>
  <sheetViews>
    <sheetView view="pageLayout" zoomScaleNormal="100" zoomScaleSheetLayoutView="89" workbookViewId="0">
      <selection activeCell="A4" sqref="A4:H4"/>
    </sheetView>
  </sheetViews>
  <sheetFormatPr defaultColWidth="9.109375" defaultRowHeight="15.6" x14ac:dyDescent="0.3"/>
  <cols>
    <col min="1" max="1" width="45.6640625" style="96" customWidth="1"/>
    <col min="2" max="2" width="17.33203125" style="39" customWidth="1"/>
    <col min="3" max="3" width="20.44140625" style="39" customWidth="1"/>
    <col min="4" max="4" width="18.88671875" style="39" customWidth="1"/>
    <col min="5" max="5" width="45.88671875" style="96" customWidth="1"/>
    <col min="6" max="6" width="17" style="39" bestFit="1" customWidth="1"/>
    <col min="7" max="7" width="18" style="39" customWidth="1"/>
    <col min="8" max="8" width="18.5546875" style="39" bestFit="1" customWidth="1"/>
    <col min="9" max="9" width="9.109375" style="39"/>
    <col min="10" max="10" width="10.5546875" style="39" customWidth="1"/>
    <col min="11" max="11" width="9.109375" style="39"/>
    <col min="12" max="12" width="12.33203125" style="39" customWidth="1"/>
    <col min="13" max="16384" width="9.109375" style="39"/>
  </cols>
  <sheetData>
    <row r="2" spans="1:10" x14ac:dyDescent="0.3">
      <c r="E2" s="97"/>
      <c r="F2" s="98"/>
      <c r="G2" s="98"/>
      <c r="H2" s="98"/>
    </row>
    <row r="4" spans="1:10" ht="15.75" customHeight="1" x14ac:dyDescent="0.3">
      <c r="A4" s="278" t="s">
        <v>321</v>
      </c>
      <c r="B4" s="278"/>
      <c r="C4" s="278"/>
      <c r="D4" s="278"/>
      <c r="E4" s="278"/>
      <c r="F4" s="278"/>
      <c r="G4" s="278"/>
      <c r="H4" s="278"/>
    </row>
    <row r="6" spans="1:10" s="96" customFormat="1" ht="31.2" x14ac:dyDescent="0.3">
      <c r="A6" s="105" t="s">
        <v>97</v>
      </c>
      <c r="B6" s="4" t="str">
        <f>'1.sz.tábla'!B6</f>
        <v>2020. évi eredeti előirányzat</v>
      </c>
      <c r="C6" s="4" t="str">
        <f>'1.sz.tábla'!C6</f>
        <v>I. Módosítás</v>
      </c>
      <c r="D6" s="4" t="str">
        <f>'1.sz.tábla'!D6</f>
        <v>Eltérés</v>
      </c>
      <c r="E6" s="105" t="s">
        <v>98</v>
      </c>
      <c r="F6" s="4" t="str">
        <f>B6</f>
        <v>2020. évi eredeti előirányzat</v>
      </c>
      <c r="G6" s="4" t="str">
        <f t="shared" ref="G6:H6" si="0">C6</f>
        <v>I. Módosítás</v>
      </c>
      <c r="H6" s="4" t="str">
        <f t="shared" si="0"/>
        <v>Eltérés</v>
      </c>
    </row>
    <row r="7" spans="1:10" ht="31.2" x14ac:dyDescent="0.3">
      <c r="A7" s="99" t="s">
        <v>99</v>
      </c>
      <c r="B7" s="40">
        <f>'1.sz.tábla'!B7</f>
        <v>38197043</v>
      </c>
      <c r="C7" s="40">
        <f>'1.sz.tábla'!C7</f>
        <v>37804762</v>
      </c>
      <c r="D7" s="40">
        <f>'1.sz.tábla'!D7</f>
        <v>-392281</v>
      </c>
      <c r="E7" s="100" t="s">
        <v>87</v>
      </c>
      <c r="F7" s="40">
        <f>'3.tábla'!B7</f>
        <v>24740450</v>
      </c>
      <c r="G7" s="40">
        <f>'3.tábla'!C7</f>
        <v>24916310</v>
      </c>
      <c r="H7" s="40">
        <f>'3.tábla'!D7</f>
        <v>175860</v>
      </c>
    </row>
    <row r="8" spans="1:10" x14ac:dyDescent="0.3">
      <c r="A8" s="99" t="s">
        <v>100</v>
      </c>
      <c r="B8" s="40">
        <f>'1.sz.tábla'!B9</f>
        <v>19900000</v>
      </c>
      <c r="C8" s="40">
        <f>'1.sz.tábla'!C9</f>
        <v>18100000</v>
      </c>
      <c r="D8" s="40">
        <f>'1.sz.tábla'!D9</f>
        <v>-1800000</v>
      </c>
      <c r="E8" s="100" t="s">
        <v>348</v>
      </c>
      <c r="F8" s="101">
        <f>'3.tábla'!B10</f>
        <v>4103665</v>
      </c>
      <c r="G8" s="101">
        <f>'3.tábla'!C10</f>
        <v>4134441</v>
      </c>
      <c r="H8" s="101">
        <f>'3.tábla'!D10</f>
        <v>30776</v>
      </c>
    </row>
    <row r="9" spans="1:10" x14ac:dyDescent="0.3">
      <c r="A9" s="100" t="s">
        <v>101</v>
      </c>
      <c r="B9" s="40">
        <f>'1.sz.tábla'!B10</f>
        <v>4403000</v>
      </c>
      <c r="C9" s="40">
        <f>'1.sz.tábla'!C10</f>
        <v>8023000</v>
      </c>
      <c r="D9" s="40">
        <f>'1.sz.tábla'!D10</f>
        <v>3620000</v>
      </c>
      <c r="E9" s="100" t="s">
        <v>102</v>
      </c>
      <c r="F9" s="40">
        <f>'3.tábla'!B13</f>
        <v>34641570</v>
      </c>
      <c r="G9" s="40">
        <f>'3.tábla'!C13</f>
        <v>34641570</v>
      </c>
      <c r="H9" s="40">
        <f>'3.tábla'!D13</f>
        <v>0</v>
      </c>
      <c r="J9" s="94"/>
    </row>
    <row r="10" spans="1:10" ht="31.2" x14ac:dyDescent="0.3">
      <c r="A10" s="99" t="s">
        <v>103</v>
      </c>
      <c r="B10" s="40">
        <f>'1.sz.tábla'!B12</f>
        <v>0</v>
      </c>
      <c r="C10" s="40">
        <f>'1.sz.tábla'!C12</f>
        <v>0</v>
      </c>
      <c r="D10" s="40">
        <f>'1.sz.tábla'!D12</f>
        <v>0</v>
      </c>
      <c r="E10" s="100" t="s">
        <v>88</v>
      </c>
      <c r="F10" s="40">
        <f>'3.tábla'!B48</f>
        <v>2073000</v>
      </c>
      <c r="G10" s="40">
        <f>'3.tábla'!C48</f>
        <v>2073000</v>
      </c>
      <c r="H10" s="40">
        <f>'3.tábla'!D48</f>
        <v>0</v>
      </c>
    </row>
    <row r="11" spans="1:10" x14ac:dyDescent="0.3">
      <c r="A11" s="100"/>
      <c r="B11" s="102"/>
      <c r="C11" s="102"/>
      <c r="D11" s="102"/>
      <c r="E11" s="100" t="s">
        <v>86</v>
      </c>
      <c r="F11" s="40">
        <f>'3.tábla'!B40</f>
        <v>15038350</v>
      </c>
      <c r="G11" s="40">
        <f>'3.tábla'!C40</f>
        <v>15084929</v>
      </c>
      <c r="H11" s="40">
        <f>'3.tábla'!D40</f>
        <v>46579</v>
      </c>
    </row>
    <row r="12" spans="1:10" x14ac:dyDescent="0.3">
      <c r="A12" s="100"/>
      <c r="B12" s="102"/>
      <c r="C12" s="102"/>
      <c r="D12" s="102"/>
      <c r="E12" s="100" t="s">
        <v>222</v>
      </c>
      <c r="F12" s="40">
        <f>'3.tábla'!B39</f>
        <v>0</v>
      </c>
      <c r="G12" s="40">
        <f>'3.tábla'!C39</f>
        <v>36000</v>
      </c>
      <c r="H12" s="40">
        <f>'3.tábla'!D39</f>
        <v>36000</v>
      </c>
    </row>
    <row r="13" spans="1:10" ht="31.2" x14ac:dyDescent="0.3">
      <c r="A13" s="99"/>
      <c r="B13" s="102"/>
      <c r="C13" s="102"/>
      <c r="D13" s="102"/>
      <c r="E13" s="100" t="s">
        <v>223</v>
      </c>
      <c r="F13" s="40">
        <f>'4. sz. tábla'!B5</f>
        <v>14738350</v>
      </c>
      <c r="G13" s="40">
        <f>'4. sz. tábla'!C5</f>
        <v>14748929</v>
      </c>
      <c r="H13" s="40">
        <f>'4. sz. tábla'!D5</f>
        <v>10579</v>
      </c>
    </row>
    <row r="14" spans="1:10" ht="31.2" x14ac:dyDescent="0.3">
      <c r="A14" s="103"/>
      <c r="B14" s="102"/>
      <c r="C14" s="102"/>
      <c r="D14" s="102"/>
      <c r="E14" s="104" t="s">
        <v>224</v>
      </c>
      <c r="F14" s="101">
        <f>'4. sz. tábla'!B11</f>
        <v>300000</v>
      </c>
      <c r="G14" s="101">
        <f>'4. sz. tábla'!C11</f>
        <v>300000</v>
      </c>
      <c r="H14" s="101">
        <f>'4. sz. tábla'!D11</f>
        <v>0</v>
      </c>
    </row>
    <row r="15" spans="1:10" ht="31.2" x14ac:dyDescent="0.3">
      <c r="A15" s="99"/>
      <c r="B15" s="102"/>
      <c r="C15" s="102"/>
      <c r="D15" s="102"/>
      <c r="E15" s="100" t="s">
        <v>225</v>
      </c>
      <c r="F15" s="102">
        <v>0</v>
      </c>
      <c r="G15" s="102">
        <v>0</v>
      </c>
      <c r="H15" s="102">
        <v>0</v>
      </c>
    </row>
    <row r="16" spans="1:10" x14ac:dyDescent="0.3">
      <c r="A16" s="100"/>
      <c r="B16" s="102"/>
      <c r="C16" s="102"/>
      <c r="D16" s="102"/>
      <c r="E16" s="100" t="s">
        <v>217</v>
      </c>
      <c r="F16" s="40">
        <f>'1.sz.tábla'!B31</f>
        <v>3514050</v>
      </c>
      <c r="G16" s="40">
        <f>'1.sz.tábla'!C31</f>
        <v>6556616</v>
      </c>
      <c r="H16" s="40">
        <f>'1.sz.tábla'!D31</f>
        <v>3042566</v>
      </c>
    </row>
    <row r="17" spans="1:8" s="108" customFormat="1" x14ac:dyDescent="0.3">
      <c r="A17" s="105" t="s">
        <v>104</v>
      </c>
      <c r="B17" s="107">
        <f>SUM(B7:B16)</f>
        <v>62500043</v>
      </c>
      <c r="C17" s="107">
        <f t="shared" ref="C17:D17" si="1">SUM(C7:C16)</f>
        <v>63927762</v>
      </c>
      <c r="D17" s="107">
        <f t="shared" si="1"/>
        <v>1427719</v>
      </c>
      <c r="E17" s="105" t="s">
        <v>105</v>
      </c>
      <c r="F17" s="107">
        <f>F7+F8+F9+F10+F11+F16</f>
        <v>84111085</v>
      </c>
      <c r="G17" s="107">
        <f>G7+G8+G9+G10+G11+G16</f>
        <v>87406866</v>
      </c>
      <c r="H17" s="107">
        <f>H7+H8+H9+H10+H11+H16</f>
        <v>3295781</v>
      </c>
    </row>
    <row r="18" spans="1:8" s="108" customFormat="1" x14ac:dyDescent="0.3">
      <c r="A18" s="105" t="s">
        <v>106</v>
      </c>
      <c r="B18" s="107">
        <f>B17-F17</f>
        <v>-21611042</v>
      </c>
      <c r="C18" s="107">
        <f t="shared" ref="C18:D18" si="2">C17-G17</f>
        <v>-23479104</v>
      </c>
      <c r="D18" s="107">
        <f t="shared" si="2"/>
        <v>-1868062</v>
      </c>
      <c r="E18" s="105" t="s">
        <v>107</v>
      </c>
      <c r="F18" s="106"/>
      <c r="G18" s="106"/>
      <c r="H18" s="106"/>
    </row>
    <row r="19" spans="1:8" s="108" customFormat="1" ht="31.2" x14ac:dyDescent="0.3">
      <c r="A19" s="105" t="s">
        <v>108</v>
      </c>
      <c r="B19" s="107">
        <f>SUM(B20)</f>
        <v>127376651</v>
      </c>
      <c r="C19" s="107">
        <f t="shared" ref="C19:D19" si="3">SUM(C20)</f>
        <v>128025513</v>
      </c>
      <c r="D19" s="107">
        <f t="shared" si="3"/>
        <v>648862</v>
      </c>
      <c r="E19" s="105" t="s">
        <v>109</v>
      </c>
      <c r="F19" s="109">
        <f>SUM(F20:F21)</f>
        <v>2084358</v>
      </c>
      <c r="G19" s="109">
        <f>SUM(G20:G21)</f>
        <v>2084358</v>
      </c>
      <c r="H19" s="109">
        <f>SUM(H20:H21)</f>
        <v>0</v>
      </c>
    </row>
    <row r="20" spans="1:8" x14ac:dyDescent="0.3">
      <c r="A20" s="100" t="s">
        <v>110</v>
      </c>
      <c r="B20" s="40">
        <f>'2.sz.tábla'!B78</f>
        <v>127376651</v>
      </c>
      <c r="C20" s="40">
        <f>'2.sz.tábla'!C78</f>
        <v>128025513</v>
      </c>
      <c r="D20" s="40">
        <f>'2.sz.tábla'!D78</f>
        <v>648862</v>
      </c>
      <c r="E20" s="100" t="s">
        <v>227</v>
      </c>
      <c r="F20" s="40">
        <f>'1.sz.tábla'!B37</f>
        <v>2084358</v>
      </c>
      <c r="G20" s="40">
        <f>'1.sz.tábla'!C37</f>
        <v>2084358</v>
      </c>
      <c r="H20" s="40">
        <f>'1.sz.tábla'!D37</f>
        <v>0</v>
      </c>
    </row>
    <row r="21" spans="1:8" s="108" customFormat="1" ht="31.2" x14ac:dyDescent="0.3">
      <c r="A21" s="105" t="s">
        <v>111</v>
      </c>
      <c r="B21" s="175">
        <f>SUM(B22:B25)</f>
        <v>1153465</v>
      </c>
      <c r="C21" s="175">
        <f t="shared" ref="C21:D21" si="4">SUM(C22:C25)</f>
        <v>1153465</v>
      </c>
      <c r="D21" s="175">
        <f t="shared" si="4"/>
        <v>0</v>
      </c>
      <c r="E21" s="100" t="s">
        <v>228</v>
      </c>
      <c r="F21" s="102"/>
      <c r="G21" s="102"/>
      <c r="H21" s="102"/>
    </row>
    <row r="22" spans="1:8" x14ac:dyDescent="0.3">
      <c r="A22" s="100" t="s">
        <v>112</v>
      </c>
      <c r="B22" s="102"/>
      <c r="C22" s="102"/>
      <c r="D22" s="102"/>
      <c r="E22" s="100" t="s">
        <v>229</v>
      </c>
      <c r="F22" s="102"/>
      <c r="G22" s="102"/>
      <c r="H22" s="102"/>
    </row>
    <row r="23" spans="1:8" x14ac:dyDescent="0.3">
      <c r="A23" s="100" t="s">
        <v>113</v>
      </c>
      <c r="B23" s="102"/>
      <c r="C23" s="102"/>
      <c r="D23" s="102"/>
      <c r="E23" s="104"/>
      <c r="F23" s="102"/>
      <c r="G23" s="102"/>
      <c r="H23" s="102"/>
    </row>
    <row r="24" spans="1:8" x14ac:dyDescent="0.3">
      <c r="A24" s="100" t="s">
        <v>283</v>
      </c>
      <c r="B24" s="40">
        <f>'2.sz.tábla'!B92</f>
        <v>1153465</v>
      </c>
      <c r="C24" s="40">
        <f>'2.sz.tábla'!C92</f>
        <v>1153465</v>
      </c>
      <c r="D24" s="40">
        <f>'2.sz.tábla'!D92</f>
        <v>0</v>
      </c>
      <c r="E24" s="104"/>
      <c r="F24" s="102"/>
      <c r="G24" s="102"/>
      <c r="H24" s="102"/>
    </row>
    <row r="25" spans="1:8" x14ac:dyDescent="0.3">
      <c r="A25" s="100" t="s">
        <v>310</v>
      </c>
      <c r="B25" s="40">
        <f>'2.sz.tábla'!B91</f>
        <v>0</v>
      </c>
      <c r="C25" s="40">
        <f>'2.sz.tábla'!C91</f>
        <v>0</v>
      </c>
      <c r="D25" s="40">
        <f>'2.sz.tábla'!D91</f>
        <v>0</v>
      </c>
      <c r="E25" s="104"/>
      <c r="F25" s="102"/>
      <c r="G25" s="102"/>
      <c r="H25" s="102"/>
    </row>
    <row r="26" spans="1:8" x14ac:dyDescent="0.3">
      <c r="A26" s="105" t="s">
        <v>114</v>
      </c>
      <c r="B26" s="107">
        <f>B17+B19+B21</f>
        <v>191030159</v>
      </c>
      <c r="C26" s="107">
        <f t="shared" ref="C26:D26" si="5">C17+C19+C21</f>
        <v>193106740</v>
      </c>
      <c r="D26" s="107">
        <f t="shared" si="5"/>
        <v>2076581</v>
      </c>
      <c r="E26" s="105" t="s">
        <v>115</v>
      </c>
      <c r="F26" s="107">
        <f>F19+F17</f>
        <v>86195443</v>
      </c>
      <c r="G26" s="107">
        <f>G19+G17</f>
        <v>89491224</v>
      </c>
      <c r="H26" s="107">
        <f>H19+H17</f>
        <v>3295781</v>
      </c>
    </row>
    <row r="28" spans="1:8" ht="15.75" customHeight="1" x14ac:dyDescent="0.3">
      <c r="A28" s="277" t="s">
        <v>381</v>
      </c>
      <c r="B28" s="277"/>
      <c r="C28" s="277"/>
      <c r="D28" s="277"/>
      <c r="E28" s="277"/>
      <c r="F28" s="277"/>
      <c r="G28" s="249"/>
      <c r="H28" s="95"/>
    </row>
    <row r="30" spans="1:8" s="96" customFormat="1" ht="31.2" x14ac:dyDescent="0.3">
      <c r="A30" s="105" t="s">
        <v>116</v>
      </c>
      <c r="B30" s="4" t="str">
        <f>B6</f>
        <v>2020. évi eredeti előirányzat</v>
      </c>
      <c r="C30" s="4" t="str">
        <f>C6</f>
        <v>I. Módosítás</v>
      </c>
      <c r="D30" s="4" t="str">
        <f t="shared" ref="D30" si="6">D6</f>
        <v>Eltérés</v>
      </c>
      <c r="E30" s="105" t="s">
        <v>117</v>
      </c>
      <c r="F30" s="4" t="str">
        <f>F6</f>
        <v>2020. évi eredeti előirányzat</v>
      </c>
      <c r="G30" s="4" t="s">
        <v>354</v>
      </c>
      <c r="H30" s="4" t="str">
        <f t="shared" ref="H30" si="7">H6</f>
        <v>Eltérés</v>
      </c>
    </row>
    <row r="31" spans="1:8" ht="31.2" x14ac:dyDescent="0.3">
      <c r="A31" s="99" t="s">
        <v>118</v>
      </c>
      <c r="B31" s="40">
        <f>'1.sz.tábla'!B8</f>
        <v>0</v>
      </c>
      <c r="C31" s="40">
        <f>'1.sz.tábla'!C8</f>
        <v>0</v>
      </c>
      <c r="D31" s="40">
        <f>'1.sz.tábla'!D8</f>
        <v>0</v>
      </c>
      <c r="E31" s="100" t="s">
        <v>119</v>
      </c>
      <c r="F31" s="40">
        <f>'1.sz.tábla'!B27</f>
        <v>11285651</v>
      </c>
      <c r="G31" s="40">
        <f>'1.sz.tábla'!C27</f>
        <v>10066451</v>
      </c>
      <c r="H31" s="40">
        <f>'1.sz.tábla'!D27</f>
        <v>-1219200</v>
      </c>
    </row>
    <row r="32" spans="1:8" x14ac:dyDescent="0.3">
      <c r="A32" s="100" t="s">
        <v>120</v>
      </c>
      <c r="B32" s="40">
        <v>0</v>
      </c>
      <c r="C32" s="40">
        <f>'1.sz.tábla'!C11:F11</f>
        <v>0</v>
      </c>
      <c r="D32" s="40">
        <f>'1.sz.tábla'!D11:E11</f>
        <v>0</v>
      </c>
      <c r="E32" s="100" t="s">
        <v>121</v>
      </c>
      <c r="F32" s="40"/>
      <c r="G32" s="40"/>
      <c r="H32" s="40"/>
    </row>
    <row r="33" spans="1:8" x14ac:dyDescent="0.3">
      <c r="A33" s="100" t="s">
        <v>122</v>
      </c>
      <c r="B33" s="40">
        <f>'1.sz.tábla'!B13</f>
        <v>0</v>
      </c>
      <c r="C33" s="40">
        <f>'1.sz.tábla'!C13</f>
        <v>0</v>
      </c>
      <c r="D33" s="40">
        <v>0</v>
      </c>
      <c r="E33" s="100" t="s">
        <v>123</v>
      </c>
      <c r="F33" s="40">
        <f>'1.sz.tábla'!B28</f>
        <v>93491000</v>
      </c>
      <c r="G33" s="40">
        <f>'1.sz.tábla'!C28</f>
        <v>93491000</v>
      </c>
      <c r="H33" s="40">
        <f>'1.sz.tábla'!D28</f>
        <v>0</v>
      </c>
    </row>
    <row r="34" spans="1:8" x14ac:dyDescent="0.3">
      <c r="A34" s="100"/>
      <c r="B34" s="102"/>
      <c r="C34" s="102"/>
      <c r="D34" s="102"/>
      <c r="E34" s="100" t="s">
        <v>124</v>
      </c>
      <c r="F34" s="40">
        <f>SUM(F35:F38)</f>
        <v>58065</v>
      </c>
      <c r="G34" s="40">
        <f>SUM(G35:G38)</f>
        <v>58065</v>
      </c>
      <c r="H34" s="40">
        <f>SUM(H35:H38)</f>
        <v>0</v>
      </c>
    </row>
    <row r="35" spans="1:8" ht="31.2" x14ac:dyDescent="0.3">
      <c r="A35" s="100"/>
      <c r="B35" s="102"/>
      <c r="C35" s="102"/>
      <c r="D35" s="102"/>
      <c r="E35" s="100" t="s">
        <v>125</v>
      </c>
      <c r="F35" s="40"/>
      <c r="G35" s="40"/>
      <c r="H35" s="40"/>
    </row>
    <row r="36" spans="1:8" ht="27" customHeight="1" x14ac:dyDescent="0.3">
      <c r="A36" s="100"/>
      <c r="B36" s="102"/>
      <c r="C36" s="102"/>
      <c r="D36" s="102"/>
      <c r="E36" s="240" t="s">
        <v>126</v>
      </c>
      <c r="F36" s="40">
        <f>'5.sz.tábla '!B21</f>
        <v>58065</v>
      </c>
      <c r="G36" s="40">
        <f>'5.sz.tábla '!C21</f>
        <v>58065</v>
      </c>
      <c r="H36" s="40">
        <f>'5.sz.tábla '!D21</f>
        <v>0</v>
      </c>
    </row>
    <row r="37" spans="1:8" ht="31.2" x14ac:dyDescent="0.3">
      <c r="A37" s="100"/>
      <c r="B37" s="102"/>
      <c r="C37" s="102"/>
      <c r="D37" s="102"/>
      <c r="E37" s="100" t="s">
        <v>230</v>
      </c>
      <c r="F37" s="110"/>
      <c r="G37" s="102"/>
      <c r="H37" s="102"/>
    </row>
    <row r="38" spans="1:8" ht="31.2" x14ac:dyDescent="0.3">
      <c r="A38" s="100"/>
      <c r="B38" s="102"/>
      <c r="C38" s="102"/>
      <c r="D38" s="102"/>
      <c r="E38" s="100" t="s">
        <v>127</v>
      </c>
      <c r="F38" s="110"/>
      <c r="G38" s="102"/>
      <c r="H38" s="102"/>
    </row>
    <row r="39" spans="1:8" s="108" customFormat="1" x14ac:dyDescent="0.3">
      <c r="A39" s="105" t="s">
        <v>128</v>
      </c>
      <c r="B39" s="106">
        <f>SUM(B31:B37)</f>
        <v>0</v>
      </c>
      <c r="C39" s="107">
        <f t="shared" ref="C39:D39" si="8">SUM(C31:C37)</f>
        <v>0</v>
      </c>
      <c r="D39" s="102">
        <f t="shared" si="8"/>
        <v>0</v>
      </c>
      <c r="E39" s="105" t="s">
        <v>129</v>
      </c>
      <c r="F39" s="107">
        <f>SUM(F31:F34)</f>
        <v>104834716</v>
      </c>
      <c r="G39" s="107">
        <f>SUM(G31:G34)</f>
        <v>103615516</v>
      </c>
      <c r="H39" s="107">
        <f>SUM(H31:H34)</f>
        <v>-1219200</v>
      </c>
    </row>
    <row r="40" spans="1:8" s="108" customFormat="1" x14ac:dyDescent="0.3">
      <c r="A40" s="105" t="s">
        <v>130</v>
      </c>
      <c r="B40" s="106"/>
      <c r="C40" s="106"/>
      <c r="D40" s="106"/>
      <c r="E40" s="105" t="s">
        <v>131</v>
      </c>
      <c r="F40" s="107">
        <f>B39-F39</f>
        <v>-104834716</v>
      </c>
      <c r="G40" s="107">
        <f>C39-G39</f>
        <v>-103615516</v>
      </c>
      <c r="H40" s="107">
        <f>D39-H39</f>
        <v>1219200</v>
      </c>
    </row>
    <row r="41" spans="1:8" s="108" customFormat="1" ht="31.2" x14ac:dyDescent="0.3">
      <c r="A41" s="105" t="s">
        <v>132</v>
      </c>
      <c r="B41" s="106"/>
      <c r="C41" s="106"/>
      <c r="D41" s="106"/>
      <c r="E41" s="105" t="s">
        <v>133</v>
      </c>
      <c r="F41" s="107">
        <f>SUM(F42:F43)</f>
        <v>0</v>
      </c>
      <c r="G41" s="106"/>
      <c r="H41" s="106"/>
    </row>
    <row r="42" spans="1:8" x14ac:dyDescent="0.3">
      <c r="A42" s="100" t="s">
        <v>134</v>
      </c>
      <c r="B42" s="102">
        <v>0</v>
      </c>
      <c r="C42" s="102">
        <v>0</v>
      </c>
      <c r="D42" s="102">
        <v>0</v>
      </c>
      <c r="E42" s="100" t="s">
        <v>135</v>
      </c>
      <c r="F42" s="110"/>
      <c r="G42" s="102"/>
      <c r="H42" s="102"/>
    </row>
    <row r="43" spans="1:8" ht="31.2" x14ac:dyDescent="0.3">
      <c r="A43" s="105" t="s">
        <v>136</v>
      </c>
      <c r="B43" s="106">
        <f>SUM(B44:B45)</f>
        <v>0</v>
      </c>
      <c r="C43" s="106">
        <f t="shared" ref="C43:D43" si="9">SUM(C44:C45)</f>
        <v>0</v>
      </c>
      <c r="D43" s="106">
        <f t="shared" si="9"/>
        <v>0</v>
      </c>
      <c r="E43" s="100" t="s">
        <v>137</v>
      </c>
      <c r="F43" s="110"/>
      <c r="G43" s="102"/>
      <c r="H43" s="102"/>
    </row>
    <row r="44" spans="1:8" x14ac:dyDescent="0.3">
      <c r="A44" s="100" t="s">
        <v>138</v>
      </c>
      <c r="B44" s="102"/>
      <c r="C44" s="102"/>
      <c r="D44" s="102"/>
      <c r="E44" s="100" t="s">
        <v>226</v>
      </c>
      <c r="F44" s="110"/>
      <c r="G44" s="102"/>
      <c r="H44" s="102"/>
    </row>
    <row r="45" spans="1:8" x14ac:dyDescent="0.3">
      <c r="A45" s="100" t="s">
        <v>139</v>
      </c>
      <c r="B45" s="102"/>
      <c r="C45" s="102"/>
      <c r="D45" s="102"/>
      <c r="E45" s="100"/>
      <c r="F45" s="110"/>
      <c r="G45" s="102"/>
      <c r="H45" s="102"/>
    </row>
    <row r="46" spans="1:8" s="108" customFormat="1" x14ac:dyDescent="0.3">
      <c r="A46" s="105" t="s">
        <v>140</v>
      </c>
      <c r="B46" s="106">
        <f>B39+B41+B43</f>
        <v>0</v>
      </c>
      <c r="C46" s="241">
        <f t="shared" ref="C46" si="10">C39+C41+C43</f>
        <v>0</v>
      </c>
      <c r="D46" s="241">
        <f>D39+D41+D43</f>
        <v>0</v>
      </c>
      <c r="E46" s="105" t="s">
        <v>141</v>
      </c>
      <c r="F46" s="107">
        <f>F39+F41</f>
        <v>104834716</v>
      </c>
      <c r="G46" s="107">
        <f>G39+G41</f>
        <v>103615516</v>
      </c>
      <c r="H46" s="107">
        <f>H39+H41</f>
        <v>-1219200</v>
      </c>
    </row>
    <row r="47" spans="1:8" x14ac:dyDescent="0.3">
      <c r="A47" s="112"/>
      <c r="B47" s="111"/>
      <c r="C47" s="111"/>
      <c r="D47" s="111"/>
      <c r="E47" s="112"/>
      <c r="F47" s="111"/>
      <c r="G47" s="111"/>
      <c r="H47" s="111"/>
    </row>
    <row r="48" spans="1:8" ht="15.75" customHeight="1" x14ac:dyDescent="0.3">
      <c r="A48" s="277" t="s">
        <v>380</v>
      </c>
      <c r="B48" s="277"/>
      <c r="C48" s="277"/>
      <c r="D48" s="277"/>
      <c r="E48" s="277"/>
      <c r="F48" s="277"/>
      <c r="G48" s="277"/>
      <c r="H48" s="277"/>
    </row>
    <row r="50" spans="1:8" s="96" customFormat="1" ht="31.2" x14ac:dyDescent="0.3">
      <c r="A50" s="105" t="s">
        <v>142</v>
      </c>
      <c r="B50" s="4" t="str">
        <f>B6</f>
        <v>2020. évi eredeti előirányzat</v>
      </c>
      <c r="C50" s="4" t="str">
        <f t="shared" ref="C50:D50" si="11">C6</f>
        <v>I. Módosítás</v>
      </c>
      <c r="D50" s="4" t="str">
        <f t="shared" si="11"/>
        <v>Eltérés</v>
      </c>
      <c r="E50" s="105" t="s">
        <v>143</v>
      </c>
      <c r="F50" s="4" t="str">
        <f>F6</f>
        <v>2020. évi eredeti előirányzat</v>
      </c>
      <c r="G50" s="4" t="str">
        <f>G6</f>
        <v>I. Módosítás</v>
      </c>
      <c r="H50" s="4" t="str">
        <f>H6</f>
        <v>Eltérés</v>
      </c>
    </row>
    <row r="51" spans="1:8" x14ac:dyDescent="0.3">
      <c r="A51" s="100" t="s">
        <v>144</v>
      </c>
      <c r="B51" s="110">
        <f>B17</f>
        <v>62500043</v>
      </c>
      <c r="C51" s="110">
        <f>C17</f>
        <v>63927762</v>
      </c>
      <c r="D51" s="110">
        <f>D17</f>
        <v>1427719</v>
      </c>
      <c r="E51" s="100" t="s">
        <v>145</v>
      </c>
      <c r="F51" s="40">
        <f>F17</f>
        <v>84111085</v>
      </c>
      <c r="G51" s="40">
        <f>G17</f>
        <v>87406866</v>
      </c>
      <c r="H51" s="40">
        <f>H17</f>
        <v>3295781</v>
      </c>
    </row>
    <row r="52" spans="1:8" x14ac:dyDescent="0.3">
      <c r="A52" s="100" t="s">
        <v>146</v>
      </c>
      <c r="B52" s="102"/>
      <c r="C52" s="177">
        <f>C39</f>
        <v>0</v>
      </c>
      <c r="D52" s="177">
        <f>D39</f>
        <v>0</v>
      </c>
      <c r="E52" s="100" t="s">
        <v>147</v>
      </c>
      <c r="F52" s="40">
        <f>F39</f>
        <v>104834716</v>
      </c>
      <c r="G52" s="40">
        <f>G39</f>
        <v>103615516</v>
      </c>
      <c r="H52" s="40">
        <f>H39</f>
        <v>-1219200</v>
      </c>
    </row>
    <row r="53" spans="1:8" s="108" customFormat="1" x14ac:dyDescent="0.3">
      <c r="A53" s="105" t="s">
        <v>9</v>
      </c>
      <c r="B53" s="107">
        <f>SUM(B51:B52)</f>
        <v>62500043</v>
      </c>
      <c r="C53" s="107">
        <f>SUM(C51:C52)</f>
        <v>63927762</v>
      </c>
      <c r="D53" s="107">
        <f>SUM(D51:D52)</f>
        <v>1427719</v>
      </c>
      <c r="E53" s="105" t="s">
        <v>21</v>
      </c>
      <c r="F53" s="41">
        <f>SUM(F51:F52)</f>
        <v>188945801</v>
      </c>
      <c r="G53" s="41">
        <f>SUM(G51:G52)</f>
        <v>191022382</v>
      </c>
      <c r="H53" s="41">
        <f>SUM(H51:H52)</f>
        <v>2076581</v>
      </c>
    </row>
    <row r="54" spans="1:8" s="108" customFormat="1" x14ac:dyDescent="0.3">
      <c r="A54" s="105" t="s">
        <v>148</v>
      </c>
      <c r="B54" s="107"/>
      <c r="C54" s="41"/>
      <c r="D54" s="41"/>
      <c r="E54" s="105" t="s">
        <v>149</v>
      </c>
      <c r="F54" s="41">
        <f>F53-B53</f>
        <v>126445758</v>
      </c>
      <c r="G54" s="41">
        <f>G53-C53</f>
        <v>127094620</v>
      </c>
      <c r="H54" s="41">
        <f>H53-D53</f>
        <v>648862</v>
      </c>
    </row>
    <row r="55" spans="1:8" s="108" customFormat="1" ht="31.2" x14ac:dyDescent="0.3">
      <c r="A55" s="105" t="s">
        <v>150</v>
      </c>
      <c r="B55" s="107">
        <f>SUM(B56:B57)</f>
        <v>127376651</v>
      </c>
      <c r="C55" s="107">
        <f>SUM(C56:C57)</f>
        <v>128025513</v>
      </c>
      <c r="D55" s="107">
        <f>SUM(D56:D57)</f>
        <v>648862</v>
      </c>
      <c r="E55" s="105" t="s">
        <v>151</v>
      </c>
      <c r="F55" s="41">
        <f>SUM(F56:F57)</f>
        <v>2084358</v>
      </c>
      <c r="G55" s="41">
        <f>SUM(G56:G57)</f>
        <v>2084358</v>
      </c>
      <c r="H55" s="41">
        <f>SUM(H56:H57)</f>
        <v>0</v>
      </c>
    </row>
    <row r="56" spans="1:8" ht="31.2" x14ac:dyDescent="0.3">
      <c r="A56" s="100" t="s">
        <v>108</v>
      </c>
      <c r="B56" s="110">
        <f>'2.sz.tábla'!B79</f>
        <v>26000000</v>
      </c>
      <c r="C56" s="110">
        <f>'2.sz.tábla'!C79</f>
        <v>26648862</v>
      </c>
      <c r="D56" s="110">
        <f>D19</f>
        <v>648862</v>
      </c>
      <c r="E56" s="100" t="s">
        <v>152</v>
      </c>
      <c r="F56" s="40">
        <f>F19</f>
        <v>2084358</v>
      </c>
      <c r="G56" s="40">
        <f>G19</f>
        <v>2084358</v>
      </c>
      <c r="H56" s="40">
        <f>H19</f>
        <v>0</v>
      </c>
    </row>
    <row r="57" spans="1:8" ht="31.2" x14ac:dyDescent="0.3">
      <c r="A57" s="100" t="s">
        <v>132</v>
      </c>
      <c r="B57" s="110">
        <f>'2.sz.tábla'!B80</f>
        <v>101376651</v>
      </c>
      <c r="C57" s="110">
        <f>'2.sz.tábla'!C80</f>
        <v>101376651</v>
      </c>
      <c r="D57" s="40">
        <f>D41</f>
        <v>0</v>
      </c>
      <c r="E57" s="100" t="s">
        <v>153</v>
      </c>
      <c r="F57" s="40">
        <f>F41</f>
        <v>0</v>
      </c>
      <c r="G57" s="40">
        <v>0</v>
      </c>
      <c r="H57" s="40">
        <v>0</v>
      </c>
    </row>
    <row r="58" spans="1:8" s="108" customFormat="1" x14ac:dyDescent="0.3">
      <c r="A58" s="105" t="s">
        <v>154</v>
      </c>
      <c r="B58" s="41">
        <f>SUM(B59:B60)</f>
        <v>1153465</v>
      </c>
      <c r="C58" s="41">
        <f>SUM(C59:C60)</f>
        <v>1153465</v>
      </c>
      <c r="D58" s="41">
        <f>SUM(D59:D60)</f>
        <v>0</v>
      </c>
      <c r="E58" s="105"/>
      <c r="F58" s="105"/>
      <c r="G58" s="105"/>
      <c r="H58" s="105"/>
    </row>
    <row r="59" spans="1:8" ht="31.2" x14ac:dyDescent="0.3">
      <c r="A59" s="100" t="s">
        <v>111</v>
      </c>
      <c r="B59" s="40">
        <f>B21</f>
        <v>1153465</v>
      </c>
      <c r="C59" s="40">
        <f>C21</f>
        <v>1153465</v>
      </c>
      <c r="D59" s="40">
        <f>D21</f>
        <v>0</v>
      </c>
      <c r="E59" s="100"/>
      <c r="F59" s="102"/>
      <c r="G59" s="102"/>
      <c r="H59" s="102"/>
    </row>
    <row r="60" spans="1:8" ht="31.2" x14ac:dyDescent="0.3">
      <c r="A60" s="100" t="s">
        <v>136</v>
      </c>
      <c r="B60" s="40">
        <f>B43</f>
        <v>0</v>
      </c>
      <c r="C60" s="40">
        <f>C43</f>
        <v>0</v>
      </c>
      <c r="D60" s="40">
        <f>D43</f>
        <v>0</v>
      </c>
      <c r="E60" s="105"/>
      <c r="F60" s="106"/>
      <c r="G60" s="106"/>
      <c r="H60" s="106"/>
    </row>
    <row r="61" spans="1:8" s="108" customFormat="1" x14ac:dyDescent="0.3">
      <c r="A61" s="105" t="s">
        <v>71</v>
      </c>
      <c r="B61" s="41">
        <f>B53+B55+B58</f>
        <v>191030159</v>
      </c>
      <c r="C61" s="41">
        <f>C53+C55+C58</f>
        <v>193106740</v>
      </c>
      <c r="D61" s="41">
        <f>D53+D55+D58</f>
        <v>2076581</v>
      </c>
      <c r="E61" s="105" t="s">
        <v>155</v>
      </c>
      <c r="F61" s="41">
        <f>F53+F55</f>
        <v>191030159</v>
      </c>
      <c r="G61" s="41">
        <f>G53+G55</f>
        <v>193106740</v>
      </c>
      <c r="H61" s="41">
        <f>H53+H55</f>
        <v>2076581</v>
      </c>
    </row>
    <row r="62" spans="1:8" x14ac:dyDescent="0.3">
      <c r="A62" s="96" t="s">
        <v>156</v>
      </c>
    </row>
  </sheetData>
  <sheetProtection selectLockedCells="1" selectUnlockedCells="1"/>
  <mergeCells count="3">
    <mergeCell ref="A28:F28"/>
    <mergeCell ref="A4:H4"/>
    <mergeCell ref="A48:H48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1" firstPageNumber="0" orientation="landscape" r:id="rId1"/>
  <headerFooter alignWithMargins="0">
    <oddHeader>&amp;L&amp;"Times New Roman,Normál"&amp;12Pécsely Község Önkormányzata&amp;C&amp;"Times New Roman,Normál"&amp;12 6. melléklet
Az önkormányzat 2020. évi költségvetéséről szóló 10/2020. (VII. 07.) önkormányzati rendelethez</oddHeader>
  </headerFooter>
  <rowBreaks count="2" manualBreakCount="2">
    <brk id="26" max="7" man="1"/>
    <brk id="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5"/>
  </sheetPr>
  <dimension ref="A2:I91"/>
  <sheetViews>
    <sheetView view="pageLayout" zoomScaleNormal="100" zoomScaleSheetLayoutView="89" workbookViewId="0">
      <selection activeCell="A4" sqref="A4:H4"/>
    </sheetView>
  </sheetViews>
  <sheetFormatPr defaultColWidth="9.109375" defaultRowHeight="15.6" x14ac:dyDescent="0.3"/>
  <cols>
    <col min="1" max="1" width="45.6640625" style="114" customWidth="1"/>
    <col min="2" max="2" width="13.88671875" style="115" customWidth="1"/>
    <col min="3" max="3" width="13.6640625" style="115" customWidth="1"/>
    <col min="4" max="4" width="13.88671875" style="115" customWidth="1"/>
    <col min="5" max="5" width="45.88671875" style="115" customWidth="1"/>
    <col min="6" max="6" width="13.6640625" style="115" customWidth="1"/>
    <col min="7" max="7" width="16" style="115" customWidth="1"/>
    <col min="8" max="8" width="13.6640625" style="115" customWidth="1"/>
    <col min="9" max="16384" width="9.109375" style="115"/>
  </cols>
  <sheetData>
    <row r="2" spans="1:8" x14ac:dyDescent="0.3">
      <c r="E2" s="116"/>
    </row>
    <row r="4" spans="1:8" ht="15.75" customHeight="1" x14ac:dyDescent="0.3">
      <c r="A4" s="279" t="s">
        <v>369</v>
      </c>
      <c r="B4" s="279"/>
      <c r="C4" s="279"/>
      <c r="D4" s="279"/>
      <c r="E4" s="279"/>
      <c r="F4" s="279"/>
      <c r="G4" s="279"/>
      <c r="H4" s="279"/>
    </row>
    <row r="6" spans="1:8" s="114" customFormat="1" ht="46.8" x14ac:dyDescent="0.3">
      <c r="A6" s="142" t="s">
        <v>97</v>
      </c>
      <c r="B6" s="4" t="str">
        <f>'1.sz.tábla'!B6</f>
        <v>2020. évi eredeti előirányzat</v>
      </c>
      <c r="C6" s="4" t="str">
        <f>'1.sz.tábla'!C6</f>
        <v>I. Módosítás</v>
      </c>
      <c r="D6" s="4" t="str">
        <f>'1.sz.tábla'!D6</f>
        <v>Eltérés</v>
      </c>
      <c r="E6" s="142" t="s">
        <v>98</v>
      </c>
      <c r="F6" s="4" t="str">
        <f>'1.sz.tábla'!B6</f>
        <v>2020. évi eredeti előirányzat</v>
      </c>
      <c r="G6" s="4" t="str">
        <f>'1.sz.tábla'!C6</f>
        <v>I. Módosítás</v>
      </c>
      <c r="H6" s="4" t="str">
        <f>'1.sz.tábla'!D6</f>
        <v>Eltérés</v>
      </c>
    </row>
    <row r="7" spans="1:8" s="114" customFormat="1" x14ac:dyDescent="0.3">
      <c r="A7" s="118" t="s">
        <v>157</v>
      </c>
      <c r="B7" s="155"/>
      <c r="C7" s="156"/>
      <c r="D7" s="156"/>
      <c r="E7" s="139" t="s">
        <v>14</v>
      </c>
      <c r="F7" s="158"/>
      <c r="G7" s="120"/>
      <c r="H7" s="120"/>
    </row>
    <row r="8" spans="1:8" ht="31.2" x14ac:dyDescent="0.3">
      <c r="A8" s="153" t="s">
        <v>158</v>
      </c>
      <c r="B8" s="149">
        <f>'6. sz. tábla '!B7</f>
        <v>38197043</v>
      </c>
      <c r="C8" s="149">
        <f>'6. sz. tábla '!C7</f>
        <v>37804762</v>
      </c>
      <c r="D8" s="149">
        <f>'6. sz. tábla '!D7</f>
        <v>-392281</v>
      </c>
      <c r="E8" s="148" t="s">
        <v>87</v>
      </c>
      <c r="F8" s="149">
        <f>'6. sz. tábla '!F7</f>
        <v>24740450</v>
      </c>
      <c r="G8" s="149">
        <f>'6. sz. tábla '!G7</f>
        <v>24916310</v>
      </c>
      <c r="H8" s="149">
        <f>'6. sz. tábla '!H7</f>
        <v>175860</v>
      </c>
    </row>
    <row r="9" spans="1:8" ht="17.25" customHeight="1" x14ac:dyDescent="0.3">
      <c r="A9" s="148" t="s">
        <v>100</v>
      </c>
      <c r="B9" s="40">
        <f>'6. sz. tábla '!B8</f>
        <v>19900000</v>
      </c>
      <c r="C9" s="40">
        <f>'6. sz. tábla '!C8</f>
        <v>18100000</v>
      </c>
      <c r="D9" s="40">
        <f>'6. sz. tábla '!D8</f>
        <v>-1800000</v>
      </c>
      <c r="E9" s="148" t="s">
        <v>84</v>
      </c>
      <c r="F9" s="149">
        <f>'6. sz. tábla '!F8</f>
        <v>4103665</v>
      </c>
      <c r="G9" s="149">
        <f>'6. sz. tábla '!G8</f>
        <v>4134441</v>
      </c>
      <c r="H9" s="149">
        <f>'6. sz. tábla '!H8</f>
        <v>30776</v>
      </c>
    </row>
    <row r="10" spans="1:8" x14ac:dyDescent="0.3">
      <c r="A10" s="148" t="s">
        <v>101</v>
      </c>
      <c r="B10" s="149">
        <f>'6. sz. tábla '!B9-720000</f>
        <v>3683000</v>
      </c>
      <c r="C10" s="149">
        <f>'6. sz. tábla '!C9-720000</f>
        <v>7303000</v>
      </c>
      <c r="D10" s="149">
        <f>'6. sz. tábla '!D9</f>
        <v>3620000</v>
      </c>
      <c r="E10" s="148" t="s">
        <v>85</v>
      </c>
      <c r="F10" s="149">
        <f>'6. sz. tábla '!F9</f>
        <v>34641570</v>
      </c>
      <c r="G10" s="149">
        <f>'6. sz. tábla '!G9</f>
        <v>34641570</v>
      </c>
      <c r="H10" s="149">
        <f>'6. sz. tábla '!H9</f>
        <v>0</v>
      </c>
    </row>
    <row r="11" spans="1:8" ht="31.2" x14ac:dyDescent="0.3">
      <c r="A11" s="99" t="s">
        <v>103</v>
      </c>
      <c r="B11" s="149">
        <f>'6. sz. tábla '!B10</f>
        <v>0</v>
      </c>
      <c r="C11" s="149">
        <f>'6. sz. tábla '!C10</f>
        <v>0</v>
      </c>
      <c r="D11" s="149">
        <f>'6. sz. tábla '!D10</f>
        <v>0</v>
      </c>
      <c r="E11" s="148" t="s">
        <v>88</v>
      </c>
      <c r="F11" s="149">
        <f>'6. sz. tábla '!F10</f>
        <v>2073000</v>
      </c>
      <c r="G11" s="149">
        <f>'6. sz. tábla '!G10</f>
        <v>2073000</v>
      </c>
      <c r="H11" s="149">
        <f>'6. sz. tábla '!H10</f>
        <v>0</v>
      </c>
    </row>
    <row r="12" spans="1:8" x14ac:dyDescent="0.3">
      <c r="A12" s="148"/>
      <c r="B12" s="149"/>
      <c r="C12" s="149"/>
      <c r="D12" s="149"/>
      <c r="E12" s="148" t="s">
        <v>86</v>
      </c>
      <c r="F12" s="149"/>
      <c r="G12" s="149"/>
      <c r="H12" s="149"/>
    </row>
    <row r="13" spans="1:8" x14ac:dyDescent="0.3">
      <c r="A13" s="148"/>
      <c r="B13" s="149"/>
      <c r="C13" s="149"/>
      <c r="D13" s="149"/>
      <c r="E13" s="100" t="s">
        <v>222</v>
      </c>
      <c r="F13" s="149">
        <f>'6. sz. tábla '!F12</f>
        <v>0</v>
      </c>
      <c r="G13" s="149">
        <f>'6. sz. tábla '!G12</f>
        <v>36000</v>
      </c>
      <c r="H13" s="149">
        <f>'6. sz. tábla '!H12</f>
        <v>36000</v>
      </c>
    </row>
    <row r="14" spans="1:8" ht="31.2" x14ac:dyDescent="0.3">
      <c r="A14" s="148"/>
      <c r="B14" s="149"/>
      <c r="C14" s="149"/>
      <c r="D14" s="149"/>
      <c r="E14" s="100" t="s">
        <v>223</v>
      </c>
      <c r="F14" s="149">
        <f>'4. sz. tábla'!B5</f>
        <v>14738350</v>
      </c>
      <c r="G14" s="149">
        <f>'4. sz. tábla'!C5</f>
        <v>14748929</v>
      </c>
      <c r="H14" s="149">
        <f>'4. sz. tábla'!D5</f>
        <v>10579</v>
      </c>
    </row>
    <row r="15" spans="1:8" ht="31.2" x14ac:dyDescent="0.3">
      <c r="A15" s="153"/>
      <c r="B15" s="154"/>
      <c r="C15" s="154"/>
      <c r="D15" s="154"/>
      <c r="E15" s="104" t="s">
        <v>224</v>
      </c>
      <c r="F15" s="149">
        <v>0</v>
      </c>
      <c r="G15" s="149">
        <v>0</v>
      </c>
      <c r="H15" s="149">
        <v>0</v>
      </c>
    </row>
    <row r="16" spans="1:8" ht="31.2" x14ac:dyDescent="0.3">
      <c r="A16" s="99"/>
      <c r="B16" s="149"/>
      <c r="C16" s="149"/>
      <c r="D16" s="149"/>
      <c r="E16" s="100" t="s">
        <v>225</v>
      </c>
      <c r="F16" s="149">
        <f>'6. sz. tábla '!F15</f>
        <v>0</v>
      </c>
      <c r="G16" s="149">
        <f>'6. sz. tábla '!G15</f>
        <v>0</v>
      </c>
      <c r="H16" s="149">
        <f>'6. sz. tábla '!H15</f>
        <v>0</v>
      </c>
    </row>
    <row r="17" spans="1:8" x14ac:dyDescent="0.3">
      <c r="A17" s="148"/>
      <c r="B17" s="149"/>
      <c r="C17" s="149"/>
      <c r="D17" s="149"/>
      <c r="E17" s="100" t="s">
        <v>217</v>
      </c>
      <c r="F17" s="149">
        <f>'6. sz. tábla '!F16</f>
        <v>3514050</v>
      </c>
      <c r="G17" s="149">
        <f>'6. sz. tábla '!G16</f>
        <v>6556616</v>
      </c>
      <c r="H17" s="149">
        <f>'6. sz. tábla '!H16</f>
        <v>3042566</v>
      </c>
    </row>
    <row r="18" spans="1:8" s="130" customFormat="1" ht="31.2" x14ac:dyDescent="0.3">
      <c r="A18" s="142" t="s">
        <v>159</v>
      </c>
      <c r="B18" s="143">
        <f>SUM(B8:B17)</f>
        <v>61780043</v>
      </c>
      <c r="C18" s="143">
        <f>SUM(C8:C17)</f>
        <v>63207762</v>
      </c>
      <c r="D18" s="143">
        <f>SUM(D8:D17)</f>
        <v>1427719</v>
      </c>
      <c r="E18" s="142" t="s">
        <v>160</v>
      </c>
      <c r="F18" s="143">
        <f>SUM(F8:F17)</f>
        <v>83811085</v>
      </c>
      <c r="G18" s="143">
        <f>SUM(G8:G17)</f>
        <v>87106866</v>
      </c>
      <c r="H18" s="143">
        <f>SUM(H8:H17)</f>
        <v>3295781</v>
      </c>
    </row>
    <row r="19" spans="1:8" x14ac:dyDescent="0.3">
      <c r="A19" s="150" t="s">
        <v>161</v>
      </c>
      <c r="B19" s="149">
        <f>'1.sz.tábla'!B18</f>
        <v>128530116</v>
      </c>
      <c r="C19" s="149">
        <f>'1.sz.tábla'!C18</f>
        <v>129178978</v>
      </c>
      <c r="D19" s="149">
        <f>'1.sz.tábla'!D18</f>
        <v>648862</v>
      </c>
      <c r="E19" s="150" t="s">
        <v>162</v>
      </c>
      <c r="F19" s="149">
        <f>'1.sz.tábla'!B38</f>
        <v>2084358</v>
      </c>
      <c r="G19" s="149">
        <f>'1.sz.tábla'!C38</f>
        <v>2084358</v>
      </c>
      <c r="H19" s="149">
        <f>'1.sz.tábla'!D38</f>
        <v>0</v>
      </c>
    </row>
    <row r="20" spans="1:8" ht="31.2" x14ac:dyDescent="0.3">
      <c r="A20" s="142" t="s">
        <v>163</v>
      </c>
      <c r="B20" s="143">
        <f>B18+B19</f>
        <v>190310159</v>
      </c>
      <c r="C20" s="143">
        <f>C18+C19</f>
        <v>192386740</v>
      </c>
      <c r="D20" s="143">
        <f>D18+D19</f>
        <v>2076581</v>
      </c>
      <c r="E20" s="142" t="s">
        <v>164</v>
      </c>
      <c r="F20" s="143">
        <f>F18+F19</f>
        <v>85895443</v>
      </c>
      <c r="G20" s="143">
        <f>G18+G19</f>
        <v>89191224</v>
      </c>
      <c r="H20" s="143">
        <f>H18+H19</f>
        <v>3295781</v>
      </c>
    </row>
    <row r="21" spans="1:8" x14ac:dyDescent="0.3">
      <c r="A21" s="118" t="s">
        <v>165</v>
      </c>
      <c r="B21" s="132"/>
      <c r="C21" s="132"/>
      <c r="D21" s="132"/>
      <c r="E21" s="132" t="s">
        <v>16</v>
      </c>
      <c r="F21" s="134"/>
      <c r="G21" s="134"/>
      <c r="H21" s="134"/>
    </row>
    <row r="22" spans="1:8" ht="31.2" x14ac:dyDescent="0.3">
      <c r="A22" s="99" t="s">
        <v>118</v>
      </c>
      <c r="B22" s="149">
        <f>'6. sz. tábla '!B31</f>
        <v>0</v>
      </c>
      <c r="C22" s="149">
        <f>'6. sz. tábla '!C31</f>
        <v>0</v>
      </c>
      <c r="D22" s="149">
        <f>'6. sz. tábla '!D31</f>
        <v>0</v>
      </c>
      <c r="E22" s="148" t="s">
        <v>119</v>
      </c>
      <c r="F22" s="149">
        <f>'6. sz. tábla '!F31</f>
        <v>11285651</v>
      </c>
      <c r="G22" s="149">
        <f>'6. sz. tábla '!G31</f>
        <v>10066451</v>
      </c>
      <c r="H22" s="149">
        <f>'6. sz. tábla '!H31</f>
        <v>-1219200</v>
      </c>
    </row>
    <row r="23" spans="1:8" x14ac:dyDescent="0.3">
      <c r="A23" s="100" t="s">
        <v>166</v>
      </c>
      <c r="B23" s="149">
        <f>'6. sz. tábla '!B32</f>
        <v>0</v>
      </c>
      <c r="C23" s="149">
        <f>'6. sz. tábla '!C32</f>
        <v>0</v>
      </c>
      <c r="D23" s="149">
        <f>'6. sz. tábla '!D32</f>
        <v>0</v>
      </c>
      <c r="E23" s="148" t="s">
        <v>121</v>
      </c>
      <c r="F23" s="149"/>
      <c r="G23" s="149"/>
      <c r="H23" s="149"/>
    </row>
    <row r="24" spans="1:8" ht="31.2" x14ac:dyDescent="0.3">
      <c r="A24" s="100" t="s">
        <v>167</v>
      </c>
      <c r="B24" s="149">
        <f>'6. sz. tábla '!B33</f>
        <v>0</v>
      </c>
      <c r="C24" s="149">
        <f>'6. sz. tábla '!C33</f>
        <v>0</v>
      </c>
      <c r="D24" s="149">
        <f>'6. sz. tábla '!D33</f>
        <v>0</v>
      </c>
      <c r="E24" s="148" t="s">
        <v>123</v>
      </c>
      <c r="F24" s="149">
        <f>'6. sz. tábla '!F33</f>
        <v>93491000</v>
      </c>
      <c r="G24" s="149">
        <f>'6. sz. tábla '!G33</f>
        <v>93491000</v>
      </c>
      <c r="H24" s="149">
        <f>'6. sz. tábla '!H33</f>
        <v>0</v>
      </c>
    </row>
    <row r="25" spans="1:8" x14ac:dyDescent="0.3">
      <c r="A25" s="148"/>
      <c r="B25" s="149"/>
      <c r="C25" s="149"/>
      <c r="D25" s="149"/>
      <c r="E25" s="148" t="s">
        <v>168</v>
      </c>
      <c r="F25" s="149"/>
      <c r="G25" s="149"/>
      <c r="H25" s="149"/>
    </row>
    <row r="26" spans="1:8" ht="31.2" x14ac:dyDescent="0.3">
      <c r="A26" s="148"/>
      <c r="B26" s="149"/>
      <c r="C26" s="149"/>
      <c r="D26" s="149"/>
      <c r="E26" s="148" t="s">
        <v>169</v>
      </c>
      <c r="F26" s="149"/>
      <c r="G26" s="149"/>
      <c r="H26" s="149"/>
    </row>
    <row r="27" spans="1:8" ht="31.2" x14ac:dyDescent="0.3">
      <c r="A27" s="148"/>
      <c r="B27" s="149"/>
      <c r="C27" s="149"/>
      <c r="D27" s="149"/>
      <c r="E27" s="151" t="s">
        <v>170</v>
      </c>
      <c r="F27" s="149"/>
      <c r="G27" s="149"/>
      <c r="H27" s="149"/>
    </row>
    <row r="28" spans="1:8" ht="31.2" x14ac:dyDescent="0.3">
      <c r="A28" s="150"/>
      <c r="B28" s="149"/>
      <c r="C28" s="149"/>
      <c r="D28" s="149"/>
      <c r="E28" s="148" t="s">
        <v>171</v>
      </c>
      <c r="F28" s="149"/>
      <c r="G28" s="149"/>
      <c r="H28" s="149"/>
    </row>
    <row r="29" spans="1:8" s="130" customFormat="1" ht="31.2" x14ac:dyDescent="0.3">
      <c r="A29" s="142" t="s">
        <v>172</v>
      </c>
      <c r="B29" s="143">
        <f>SUM(B22:B28)</f>
        <v>0</v>
      </c>
      <c r="C29" s="143">
        <f t="shared" ref="C29" si="0">SUM(C22:C28)</f>
        <v>0</v>
      </c>
      <c r="D29" s="143">
        <f>SUM(D22:D28)</f>
        <v>0</v>
      </c>
      <c r="E29" s="142" t="s">
        <v>160</v>
      </c>
      <c r="F29" s="143">
        <f>SUM(F22:F28)</f>
        <v>104776651</v>
      </c>
      <c r="G29" s="143">
        <f>SUM(G22:G28)</f>
        <v>103557451</v>
      </c>
      <c r="H29" s="143">
        <f>SUM(H22:H28)</f>
        <v>-1219200</v>
      </c>
    </row>
    <row r="30" spans="1:8" ht="15" customHeight="1" x14ac:dyDescent="0.3">
      <c r="A30" s="150" t="s">
        <v>161</v>
      </c>
      <c r="B30" s="149"/>
      <c r="C30" s="149"/>
      <c r="D30" s="149"/>
      <c r="E30" s="150" t="s">
        <v>162</v>
      </c>
      <c r="F30" s="149"/>
      <c r="G30" s="149"/>
      <c r="H30" s="149"/>
    </row>
    <row r="31" spans="1:8" ht="46.8" x14ac:dyDescent="0.3">
      <c r="A31" s="142" t="s">
        <v>173</v>
      </c>
      <c r="B31" s="143">
        <f>B29+B30</f>
        <v>0</v>
      </c>
      <c r="C31" s="143">
        <f t="shared" ref="C31" si="1">C29+C30</f>
        <v>0</v>
      </c>
      <c r="D31" s="143">
        <f>D29+D30</f>
        <v>0</v>
      </c>
      <c r="E31" s="142" t="s">
        <v>174</v>
      </c>
      <c r="F31" s="143">
        <f>F29+F30</f>
        <v>104776651</v>
      </c>
      <c r="G31" s="143">
        <f>G29+G30</f>
        <v>103557451</v>
      </c>
      <c r="H31" s="143">
        <f>H29+H30</f>
        <v>-1219200</v>
      </c>
    </row>
    <row r="32" spans="1:8" x14ac:dyDescent="0.3">
      <c r="B32" s="138">
        <f>B31+B20</f>
        <v>190310159</v>
      </c>
      <c r="C32" s="138">
        <f>C31+C20</f>
        <v>192386740</v>
      </c>
      <c r="D32" s="138">
        <f>D31+D20</f>
        <v>2076581</v>
      </c>
      <c r="F32" s="138">
        <f>F31+F20</f>
        <v>190672094</v>
      </c>
      <c r="G32" s="138">
        <f>G31+G20</f>
        <v>192748675</v>
      </c>
      <c r="H32" s="138">
        <f>H31+H20</f>
        <v>2076581</v>
      </c>
    </row>
    <row r="33" spans="1:8" ht="15.75" customHeight="1" x14ac:dyDescent="0.3">
      <c r="A33" s="279" t="s">
        <v>370</v>
      </c>
      <c r="B33" s="279"/>
      <c r="C33" s="279"/>
      <c r="D33" s="279"/>
      <c r="E33" s="279"/>
      <c r="F33" s="279"/>
      <c r="G33" s="279"/>
      <c r="H33" s="279"/>
    </row>
    <row r="35" spans="1:8" s="114" customFormat="1" ht="46.8" x14ac:dyDescent="0.3">
      <c r="A35" s="142" t="s">
        <v>97</v>
      </c>
      <c r="B35" s="4" t="str">
        <f>B6</f>
        <v>2020. évi eredeti előirányzat</v>
      </c>
      <c r="C35" s="4" t="str">
        <f t="shared" ref="C35:D35" si="2">C6</f>
        <v>I. Módosítás</v>
      </c>
      <c r="D35" s="4" t="str">
        <f t="shared" si="2"/>
        <v>Eltérés</v>
      </c>
      <c r="E35" s="142" t="s">
        <v>98</v>
      </c>
      <c r="F35" s="4" t="str">
        <f>F6</f>
        <v>2020. évi eredeti előirányzat</v>
      </c>
      <c r="G35" s="4" t="str">
        <f t="shared" ref="G35:H35" si="3">G6</f>
        <v>I. Módosítás</v>
      </c>
      <c r="H35" s="4" t="str">
        <f t="shared" si="3"/>
        <v>Eltérés</v>
      </c>
    </row>
    <row r="36" spans="1:8" x14ac:dyDescent="0.3">
      <c r="A36" s="118" t="s">
        <v>157</v>
      </c>
      <c r="B36" s="155"/>
      <c r="C36" s="156"/>
      <c r="D36" s="156"/>
      <c r="E36" s="139" t="s">
        <v>14</v>
      </c>
      <c r="F36" s="157"/>
      <c r="G36" s="157"/>
      <c r="H36" s="157"/>
    </row>
    <row r="37" spans="1:8" ht="31.2" x14ac:dyDescent="0.3">
      <c r="A37" s="153" t="s">
        <v>158</v>
      </c>
      <c r="B37" s="149"/>
      <c r="C37" s="149"/>
      <c r="D37" s="149"/>
      <c r="E37" s="148" t="s">
        <v>87</v>
      </c>
      <c r="F37" s="149"/>
      <c r="G37" s="149"/>
      <c r="H37" s="149"/>
    </row>
    <row r="38" spans="1:8" x14ac:dyDescent="0.3">
      <c r="A38" s="148" t="s">
        <v>100</v>
      </c>
      <c r="B38" s="149"/>
      <c r="C38" s="149"/>
      <c r="D38" s="149"/>
      <c r="E38" s="148" t="s">
        <v>84</v>
      </c>
      <c r="F38" s="149"/>
      <c r="G38" s="149"/>
      <c r="H38" s="149"/>
    </row>
    <row r="39" spans="1:8" x14ac:dyDescent="0.3">
      <c r="A39" s="148" t="s">
        <v>101</v>
      </c>
      <c r="B39" s="149">
        <v>720000</v>
      </c>
      <c r="C39" s="149">
        <v>720000</v>
      </c>
      <c r="D39" s="149">
        <v>0</v>
      </c>
      <c r="E39" s="148" t="s">
        <v>85</v>
      </c>
      <c r="F39" s="149"/>
      <c r="G39" s="149"/>
      <c r="H39" s="149"/>
    </row>
    <row r="40" spans="1:8" ht="31.2" x14ac:dyDescent="0.3">
      <c r="A40" s="99" t="s">
        <v>103</v>
      </c>
      <c r="B40" s="149"/>
      <c r="C40" s="149"/>
      <c r="D40" s="149"/>
      <c r="E40" s="148" t="s">
        <v>88</v>
      </c>
      <c r="F40" s="149"/>
      <c r="G40" s="149"/>
      <c r="H40" s="149"/>
    </row>
    <row r="41" spans="1:8" x14ac:dyDescent="0.3">
      <c r="A41" s="148"/>
      <c r="B41" s="149"/>
      <c r="C41" s="149"/>
      <c r="D41" s="149"/>
      <c r="E41" s="148" t="s">
        <v>86</v>
      </c>
      <c r="F41" s="149"/>
      <c r="G41" s="149"/>
      <c r="H41" s="149"/>
    </row>
    <row r="42" spans="1:8" x14ac:dyDescent="0.3">
      <c r="A42" s="148"/>
      <c r="B42" s="149"/>
      <c r="C42" s="149"/>
      <c r="D42" s="149"/>
      <c r="E42" s="100" t="s">
        <v>222</v>
      </c>
      <c r="F42" s="149"/>
      <c r="G42" s="149"/>
      <c r="H42" s="149"/>
    </row>
    <row r="43" spans="1:8" ht="31.2" x14ac:dyDescent="0.3">
      <c r="A43" s="148"/>
      <c r="B43" s="149"/>
      <c r="C43" s="149"/>
      <c r="D43" s="149"/>
      <c r="E43" s="100" t="s">
        <v>223</v>
      </c>
      <c r="F43" s="149"/>
      <c r="G43" s="149"/>
      <c r="H43" s="149"/>
    </row>
    <row r="44" spans="1:8" ht="31.2" x14ac:dyDescent="0.3">
      <c r="A44" s="153"/>
      <c r="B44" s="154"/>
      <c r="C44" s="154"/>
      <c r="D44" s="154"/>
      <c r="E44" s="104" t="s">
        <v>224</v>
      </c>
      <c r="F44" s="149">
        <f>'4. sz. tábla'!B11</f>
        <v>300000</v>
      </c>
      <c r="G44" s="149">
        <f>'4. sz. tábla'!C11</f>
        <v>300000</v>
      </c>
      <c r="H44" s="149">
        <f>'4. sz. tábla'!D11</f>
        <v>0</v>
      </c>
    </row>
    <row r="45" spans="1:8" ht="31.2" x14ac:dyDescent="0.3">
      <c r="A45" s="99"/>
      <c r="B45" s="149"/>
      <c r="C45" s="149"/>
      <c r="D45" s="149"/>
      <c r="E45" s="100" t="s">
        <v>225</v>
      </c>
      <c r="F45" s="149"/>
      <c r="G45" s="149"/>
      <c r="H45" s="149"/>
    </row>
    <row r="46" spans="1:8" x14ac:dyDescent="0.3">
      <c r="A46" s="148"/>
      <c r="B46" s="149"/>
      <c r="C46" s="149"/>
      <c r="D46" s="149"/>
      <c r="E46" s="100" t="s">
        <v>217</v>
      </c>
      <c r="F46" s="149"/>
      <c r="G46" s="149"/>
      <c r="H46" s="149"/>
    </row>
    <row r="47" spans="1:8" ht="31.2" x14ac:dyDescent="0.3">
      <c r="A47" s="142" t="s">
        <v>175</v>
      </c>
      <c r="B47" s="143">
        <f>SUM(B37:B46)</f>
        <v>720000</v>
      </c>
      <c r="C47" s="143">
        <f t="shared" ref="C47:D47" si="4">SUM(C37:C46)</f>
        <v>720000</v>
      </c>
      <c r="D47" s="143">
        <f t="shared" si="4"/>
        <v>0</v>
      </c>
      <c r="E47" s="142" t="s">
        <v>176</v>
      </c>
      <c r="F47" s="143">
        <f>SUM(F37:F46)</f>
        <v>300000</v>
      </c>
      <c r="G47" s="143">
        <f>SUM(G37:G46)</f>
        <v>300000</v>
      </c>
      <c r="H47" s="143">
        <f>SUM(H37:H46)</f>
        <v>0</v>
      </c>
    </row>
    <row r="48" spans="1:8" x14ac:dyDescent="0.3">
      <c r="A48" s="150" t="s">
        <v>161</v>
      </c>
      <c r="B48" s="149"/>
      <c r="C48" s="149"/>
      <c r="D48" s="149"/>
      <c r="E48" s="150" t="s">
        <v>162</v>
      </c>
      <c r="F48" s="149"/>
      <c r="G48" s="149"/>
      <c r="H48" s="149"/>
    </row>
    <row r="49" spans="1:8" ht="31.2" x14ac:dyDescent="0.3">
      <c r="A49" s="142" t="s">
        <v>177</v>
      </c>
      <c r="B49" s="143">
        <f>B47+B48</f>
        <v>720000</v>
      </c>
      <c r="C49" s="143">
        <f t="shared" ref="C49:D49" si="5">C47+C48</f>
        <v>720000</v>
      </c>
      <c r="D49" s="143">
        <f t="shared" si="5"/>
        <v>0</v>
      </c>
      <c r="E49" s="142" t="s">
        <v>178</v>
      </c>
      <c r="F49" s="143">
        <f>F47+F48</f>
        <v>300000</v>
      </c>
      <c r="G49" s="143">
        <f>G47+G48</f>
        <v>300000</v>
      </c>
      <c r="H49" s="143">
        <f>H47+H48</f>
        <v>0</v>
      </c>
    </row>
    <row r="50" spans="1:8" x14ac:dyDescent="0.3">
      <c r="A50" s="118" t="s">
        <v>165</v>
      </c>
      <c r="B50" s="132"/>
      <c r="C50" s="132"/>
      <c r="D50" s="132"/>
      <c r="E50" s="132" t="s">
        <v>16</v>
      </c>
      <c r="F50" s="134"/>
      <c r="G50" s="134"/>
      <c r="H50" s="134"/>
    </row>
    <row r="51" spans="1:8" ht="31.2" x14ac:dyDescent="0.3">
      <c r="A51" s="99" t="s">
        <v>118</v>
      </c>
      <c r="B51" s="149"/>
      <c r="C51" s="149"/>
      <c r="D51" s="149"/>
      <c r="E51" s="148" t="s">
        <v>119</v>
      </c>
      <c r="F51" s="149"/>
      <c r="G51" s="149"/>
      <c r="H51" s="149"/>
    </row>
    <row r="52" spans="1:8" x14ac:dyDescent="0.3">
      <c r="A52" s="100" t="s">
        <v>166</v>
      </c>
      <c r="B52" s="149"/>
      <c r="C52" s="149"/>
      <c r="D52" s="149"/>
      <c r="E52" s="148" t="s">
        <v>121</v>
      </c>
      <c r="F52" s="149"/>
      <c r="G52" s="149"/>
      <c r="H52" s="149"/>
    </row>
    <row r="53" spans="1:8" ht="31.2" x14ac:dyDescent="0.3">
      <c r="A53" s="100" t="s">
        <v>167</v>
      </c>
      <c r="B53" s="152"/>
      <c r="C53" s="152"/>
      <c r="D53" s="152"/>
      <c r="E53" s="148" t="s">
        <v>123</v>
      </c>
      <c r="F53" s="149"/>
      <c r="G53" s="149"/>
      <c r="H53" s="149"/>
    </row>
    <row r="54" spans="1:8" x14ac:dyDescent="0.3">
      <c r="A54" s="148"/>
      <c r="B54" s="149"/>
      <c r="C54" s="149"/>
      <c r="D54" s="149"/>
      <c r="E54" s="148" t="s">
        <v>168</v>
      </c>
      <c r="F54" s="149"/>
      <c r="G54" s="149"/>
      <c r="H54" s="149"/>
    </row>
    <row r="55" spans="1:8" ht="31.2" x14ac:dyDescent="0.3">
      <c r="A55" s="148"/>
      <c r="B55" s="149"/>
      <c r="C55" s="149"/>
      <c r="D55" s="149"/>
      <c r="E55" s="148" t="s">
        <v>169</v>
      </c>
      <c r="F55" s="149"/>
      <c r="G55" s="149"/>
      <c r="H55" s="149"/>
    </row>
    <row r="56" spans="1:8" ht="31.2" x14ac:dyDescent="0.3">
      <c r="A56" s="148"/>
      <c r="B56" s="149"/>
      <c r="C56" s="149"/>
      <c r="D56" s="149"/>
      <c r="E56" s="151" t="s">
        <v>170</v>
      </c>
      <c r="F56" s="149">
        <f>'5.sz.tábla '!B22</f>
        <v>58065</v>
      </c>
      <c r="G56" s="149">
        <f>'5.sz.tábla '!C22</f>
        <v>58065</v>
      </c>
      <c r="H56" s="149">
        <f>'5.sz.tábla '!D22</f>
        <v>0</v>
      </c>
    </row>
    <row r="57" spans="1:8" ht="31.2" x14ac:dyDescent="0.3">
      <c r="A57" s="150"/>
      <c r="B57" s="149"/>
      <c r="C57" s="149"/>
      <c r="D57" s="149"/>
      <c r="E57" s="100" t="s">
        <v>230</v>
      </c>
      <c r="F57" s="149"/>
      <c r="G57" s="149"/>
      <c r="H57" s="149"/>
    </row>
    <row r="58" spans="1:8" ht="31.2" x14ac:dyDescent="0.3">
      <c r="A58" s="150"/>
      <c r="B58" s="149"/>
      <c r="C58" s="149"/>
      <c r="D58" s="149"/>
      <c r="E58" s="100" t="s">
        <v>171</v>
      </c>
      <c r="F58" s="149"/>
      <c r="G58" s="149"/>
      <c r="H58" s="149"/>
    </row>
    <row r="59" spans="1:8" ht="31.2" x14ac:dyDescent="0.3">
      <c r="A59" s="142" t="s">
        <v>179</v>
      </c>
      <c r="B59" s="143">
        <f>SUM(B51:B57)</f>
        <v>0</v>
      </c>
      <c r="C59" s="143">
        <f t="shared" ref="C59:D59" si="6">SUM(C51:C57)</f>
        <v>0</v>
      </c>
      <c r="D59" s="143">
        <f t="shared" si="6"/>
        <v>0</v>
      </c>
      <c r="E59" s="142" t="s">
        <v>180</v>
      </c>
      <c r="F59" s="143">
        <f>SUM(F51:F58)</f>
        <v>58065</v>
      </c>
      <c r="G59" s="143">
        <f t="shared" ref="G59" si="7">SUM(G51:G58)</f>
        <v>58065</v>
      </c>
      <c r="H59" s="143">
        <f>SUM(H51:H58)</f>
        <v>0</v>
      </c>
    </row>
    <row r="60" spans="1:8" x14ac:dyDescent="0.3">
      <c r="A60" s="150" t="s">
        <v>161</v>
      </c>
      <c r="B60" s="149"/>
      <c r="C60" s="149"/>
      <c r="D60" s="149"/>
      <c r="E60" s="150" t="s">
        <v>162</v>
      </c>
      <c r="F60" s="149"/>
      <c r="G60" s="149"/>
      <c r="H60" s="149"/>
    </row>
    <row r="61" spans="1:8" x14ac:dyDescent="0.3">
      <c r="A61" s="150"/>
      <c r="B61" s="149"/>
      <c r="C61" s="149"/>
      <c r="D61" s="149"/>
      <c r="E61" s="148"/>
      <c r="F61" s="149"/>
      <c r="G61" s="149"/>
      <c r="H61" s="149"/>
    </row>
    <row r="62" spans="1:8" ht="46.8" x14ac:dyDescent="0.3">
      <c r="A62" s="142" t="s">
        <v>181</v>
      </c>
      <c r="B62" s="143">
        <f>B59+B60</f>
        <v>0</v>
      </c>
      <c r="C62" s="143">
        <f t="shared" ref="C62:D62" si="8">C59+C60</f>
        <v>0</v>
      </c>
      <c r="D62" s="143">
        <f t="shared" si="8"/>
        <v>0</v>
      </c>
      <c r="E62" s="142" t="s">
        <v>182</v>
      </c>
      <c r="F62" s="143">
        <f>F59+F60</f>
        <v>58065</v>
      </c>
      <c r="G62" s="143">
        <f t="shared" ref="G62" si="9">G59+G60</f>
        <v>58065</v>
      </c>
      <c r="H62" s="143">
        <f>H59+H60</f>
        <v>0</v>
      </c>
    </row>
    <row r="63" spans="1:8" x14ac:dyDescent="0.3">
      <c r="A63" s="139"/>
      <c r="B63" s="140">
        <f>B62+B49</f>
        <v>720000</v>
      </c>
      <c r="C63" s="140">
        <f t="shared" ref="C63" si="10">C62+C49</f>
        <v>720000</v>
      </c>
      <c r="D63" s="140">
        <f>D62+D49</f>
        <v>0</v>
      </c>
      <c r="E63" s="132"/>
      <c r="F63" s="138">
        <f>F62+F49</f>
        <v>358065</v>
      </c>
      <c r="G63" s="138">
        <f t="shared" ref="G63" si="11">G62+G49</f>
        <v>358065</v>
      </c>
      <c r="H63" s="138">
        <f>H62+H49</f>
        <v>0</v>
      </c>
    </row>
    <row r="64" spans="1:8" ht="15.75" customHeight="1" x14ac:dyDescent="0.3">
      <c r="A64" s="279" t="s">
        <v>371</v>
      </c>
      <c r="B64" s="279"/>
      <c r="C64" s="279"/>
      <c r="D64" s="279"/>
      <c r="E64" s="279"/>
      <c r="F64" s="279"/>
      <c r="G64" s="279"/>
      <c r="H64" s="279"/>
    </row>
    <row r="66" spans="1:8" s="114" customFormat="1" ht="46.8" x14ac:dyDescent="0.3">
      <c r="A66" s="117" t="s">
        <v>97</v>
      </c>
      <c r="B66" s="4" t="str">
        <f>B6</f>
        <v>2020. évi eredeti előirányzat</v>
      </c>
      <c r="C66" s="4" t="str">
        <f>C6</f>
        <v>I. Módosítás</v>
      </c>
      <c r="D66" s="4" t="str">
        <f>D6</f>
        <v>Eltérés</v>
      </c>
      <c r="E66" s="142" t="s">
        <v>98</v>
      </c>
      <c r="F66" s="4" t="str">
        <f>F6</f>
        <v>2020. évi eredeti előirányzat</v>
      </c>
      <c r="G66" s="4" t="str">
        <f t="shared" ref="G66:H66" si="12">G6</f>
        <v>I. Módosítás</v>
      </c>
      <c r="H66" s="4" t="str">
        <f t="shared" si="12"/>
        <v>Eltérés</v>
      </c>
    </row>
    <row r="67" spans="1:8" x14ac:dyDescent="0.3">
      <c r="A67" s="141" t="s">
        <v>157</v>
      </c>
      <c r="B67" s="155"/>
      <c r="C67" s="156"/>
      <c r="D67" s="156"/>
      <c r="E67" s="159" t="s">
        <v>14</v>
      </c>
      <c r="F67" s="157"/>
      <c r="G67" s="157"/>
      <c r="H67" s="157"/>
    </row>
    <row r="68" spans="1:8" ht="31.2" x14ac:dyDescent="0.3">
      <c r="A68" s="121" t="s">
        <v>158</v>
      </c>
      <c r="B68" s="149"/>
      <c r="C68" s="149"/>
      <c r="D68" s="149"/>
      <c r="E68" s="148" t="s">
        <v>87</v>
      </c>
      <c r="F68" s="149"/>
      <c r="G68" s="149"/>
      <c r="H68" s="149"/>
    </row>
    <row r="69" spans="1:8" x14ac:dyDescent="0.3">
      <c r="A69" s="123" t="s">
        <v>100</v>
      </c>
      <c r="B69" s="149"/>
      <c r="C69" s="149"/>
      <c r="D69" s="149"/>
      <c r="E69" s="148" t="s">
        <v>84</v>
      </c>
      <c r="F69" s="149"/>
      <c r="G69" s="149"/>
      <c r="H69" s="149"/>
    </row>
    <row r="70" spans="1:8" x14ac:dyDescent="0.3">
      <c r="A70" s="125" t="s">
        <v>101</v>
      </c>
      <c r="B70" s="149"/>
      <c r="C70" s="149"/>
      <c r="D70" s="149"/>
      <c r="E70" s="148" t="s">
        <v>102</v>
      </c>
      <c r="F70" s="149"/>
      <c r="G70" s="149"/>
      <c r="H70" s="149"/>
    </row>
    <row r="71" spans="1:8" ht="31.2" x14ac:dyDescent="0.3">
      <c r="A71" s="127" t="s">
        <v>103</v>
      </c>
      <c r="B71" s="149"/>
      <c r="C71" s="149"/>
      <c r="D71" s="149"/>
      <c r="E71" s="148" t="s">
        <v>88</v>
      </c>
      <c r="F71" s="149"/>
      <c r="G71" s="149"/>
      <c r="H71" s="149"/>
    </row>
    <row r="72" spans="1:8" x14ac:dyDescent="0.3">
      <c r="A72" s="123"/>
      <c r="B72" s="149"/>
      <c r="C72" s="149"/>
      <c r="D72" s="149"/>
      <c r="E72" s="148" t="s">
        <v>86</v>
      </c>
      <c r="F72" s="149"/>
      <c r="G72" s="149"/>
      <c r="H72" s="149"/>
    </row>
    <row r="73" spans="1:8" x14ac:dyDescent="0.3">
      <c r="A73" s="125"/>
      <c r="B73" s="149"/>
      <c r="C73" s="149"/>
      <c r="D73" s="149"/>
      <c r="E73" s="100" t="s">
        <v>222</v>
      </c>
      <c r="F73" s="149"/>
      <c r="G73" s="149"/>
      <c r="H73" s="149"/>
    </row>
    <row r="74" spans="1:8" ht="31.2" x14ac:dyDescent="0.3">
      <c r="A74" s="125"/>
      <c r="B74" s="149"/>
      <c r="C74" s="149"/>
      <c r="D74" s="149"/>
      <c r="E74" s="100" t="s">
        <v>223</v>
      </c>
      <c r="F74" s="149"/>
      <c r="G74" s="149"/>
      <c r="H74" s="149"/>
    </row>
    <row r="75" spans="1:8" ht="31.2" x14ac:dyDescent="0.3">
      <c r="A75" s="121"/>
      <c r="B75" s="154"/>
      <c r="C75" s="154"/>
      <c r="D75" s="154"/>
      <c r="E75" s="104" t="s">
        <v>224</v>
      </c>
      <c r="F75" s="149"/>
      <c r="G75" s="149"/>
      <c r="H75" s="149"/>
    </row>
    <row r="76" spans="1:8" ht="31.2" x14ac:dyDescent="0.3">
      <c r="A76" s="127"/>
      <c r="B76" s="149"/>
      <c r="C76" s="149"/>
      <c r="D76" s="149"/>
      <c r="E76" s="100" t="s">
        <v>225</v>
      </c>
      <c r="F76" s="149"/>
      <c r="G76" s="149"/>
      <c r="H76" s="149"/>
    </row>
    <row r="77" spans="1:8" x14ac:dyDescent="0.3">
      <c r="A77" s="144"/>
      <c r="B77" s="149"/>
      <c r="C77" s="149"/>
      <c r="D77" s="149"/>
      <c r="E77" s="100" t="s">
        <v>217</v>
      </c>
      <c r="F77" s="149"/>
      <c r="G77" s="149"/>
      <c r="H77" s="149"/>
    </row>
    <row r="78" spans="1:8" ht="31.2" x14ac:dyDescent="0.3">
      <c r="A78" s="117" t="s">
        <v>183</v>
      </c>
      <c r="B78" s="143">
        <f>SUM(B68:B77)</f>
        <v>0</v>
      </c>
      <c r="C78" s="143">
        <f t="shared" ref="C78" si="13">SUM(C68:C77)</f>
        <v>0</v>
      </c>
      <c r="D78" s="143">
        <f>SUM(D68:D77)</f>
        <v>0</v>
      </c>
      <c r="E78" s="142" t="s">
        <v>184</v>
      </c>
      <c r="F78" s="143">
        <f>SUM(F68:F77)</f>
        <v>0</v>
      </c>
      <c r="G78" s="143">
        <f t="shared" ref="G78" si="14">SUM(G68:G77)</f>
        <v>0</v>
      </c>
      <c r="H78" s="143">
        <f>SUM(H68:H77)</f>
        <v>0</v>
      </c>
    </row>
    <row r="79" spans="1:8" x14ac:dyDescent="0.3">
      <c r="A79" s="119" t="s">
        <v>161</v>
      </c>
      <c r="B79" s="149"/>
      <c r="C79" s="149"/>
      <c r="D79" s="149"/>
      <c r="E79" s="150" t="s">
        <v>162</v>
      </c>
      <c r="F79" s="149"/>
      <c r="G79" s="149"/>
      <c r="H79" s="149"/>
    </row>
    <row r="80" spans="1:8" ht="46.8" x14ac:dyDescent="0.3">
      <c r="A80" s="117" t="s">
        <v>185</v>
      </c>
      <c r="B80" s="143">
        <f>B78+B79</f>
        <v>0</v>
      </c>
      <c r="C80" s="143">
        <f t="shared" ref="C80" si="15">C78+C79</f>
        <v>0</v>
      </c>
      <c r="D80" s="143">
        <f>D78+D79</f>
        <v>0</v>
      </c>
      <c r="E80" s="142" t="s">
        <v>186</v>
      </c>
      <c r="F80" s="143">
        <f>F78+F79</f>
        <v>0</v>
      </c>
      <c r="G80" s="143">
        <f t="shared" ref="G80" si="16">G78+G79</f>
        <v>0</v>
      </c>
      <c r="H80" s="143">
        <f>H78+H79</f>
        <v>0</v>
      </c>
    </row>
    <row r="81" spans="1:9" x14ac:dyDescent="0.3">
      <c r="A81" s="117" t="s">
        <v>165</v>
      </c>
      <c r="B81" s="132"/>
      <c r="C81" s="132"/>
      <c r="D81" s="132"/>
      <c r="E81" s="133" t="s">
        <v>16</v>
      </c>
      <c r="F81" s="134"/>
      <c r="G81" s="134"/>
      <c r="H81" s="134"/>
    </row>
    <row r="82" spans="1:9" ht="31.2" x14ac:dyDescent="0.3">
      <c r="A82" s="127" t="s">
        <v>118</v>
      </c>
      <c r="B82" s="143"/>
      <c r="C82" s="143"/>
      <c r="D82" s="143"/>
      <c r="E82" s="122" t="s">
        <v>119</v>
      </c>
      <c r="F82" s="126"/>
      <c r="G82" s="149"/>
      <c r="H82" s="149"/>
    </row>
    <row r="83" spans="1:9" x14ac:dyDescent="0.3">
      <c r="A83" s="160" t="s">
        <v>166</v>
      </c>
      <c r="B83" s="149"/>
      <c r="C83" s="149"/>
      <c r="D83" s="149"/>
      <c r="E83" s="124" t="s">
        <v>121</v>
      </c>
      <c r="F83" s="126"/>
      <c r="G83" s="149"/>
      <c r="H83" s="149"/>
    </row>
    <row r="84" spans="1:9" ht="31.2" x14ac:dyDescent="0.3">
      <c r="A84" s="160" t="s">
        <v>167</v>
      </c>
      <c r="B84" s="162"/>
      <c r="C84" s="162"/>
      <c r="D84" s="162"/>
      <c r="E84" s="124" t="s">
        <v>123</v>
      </c>
      <c r="F84" s="126"/>
      <c r="G84" s="149"/>
      <c r="H84" s="149"/>
    </row>
    <row r="85" spans="1:9" x14ac:dyDescent="0.3">
      <c r="A85" s="144"/>
      <c r="B85" s="161"/>
      <c r="C85" s="135"/>
      <c r="D85" s="135"/>
      <c r="E85" s="146" t="s">
        <v>168</v>
      </c>
      <c r="F85" s="145"/>
      <c r="G85" s="149"/>
      <c r="H85" s="149"/>
    </row>
    <row r="86" spans="1:9" ht="31.2" x14ac:dyDescent="0.3">
      <c r="A86" s="142" t="s">
        <v>179</v>
      </c>
      <c r="B86" s="143">
        <f>SUM(B82:B84)</f>
        <v>0</v>
      </c>
      <c r="C86" s="143">
        <f t="shared" ref="C86" si="17">SUM(C82:C84)</f>
        <v>0</v>
      </c>
      <c r="D86" s="143">
        <f>SUM(D82:D84)</f>
        <v>0</v>
      </c>
      <c r="E86" s="148" t="s">
        <v>169</v>
      </c>
      <c r="F86" s="149"/>
      <c r="G86" s="149"/>
      <c r="H86" s="149"/>
    </row>
    <row r="87" spans="1:9" ht="31.2" x14ac:dyDescent="0.3">
      <c r="A87" s="150" t="s">
        <v>161</v>
      </c>
      <c r="B87" s="149"/>
      <c r="C87" s="149"/>
      <c r="D87" s="149"/>
      <c r="E87" s="151" t="s">
        <v>170</v>
      </c>
      <c r="F87" s="149"/>
      <c r="G87" s="149"/>
      <c r="H87" s="149"/>
    </row>
    <row r="88" spans="1:9" ht="31.2" x14ac:dyDescent="0.3">
      <c r="A88" s="136"/>
      <c r="B88" s="147"/>
      <c r="C88" s="128"/>
      <c r="D88" s="128"/>
      <c r="E88" s="113" t="s">
        <v>127</v>
      </c>
      <c r="F88" s="147"/>
      <c r="G88" s="149"/>
      <c r="H88" s="149"/>
    </row>
    <row r="89" spans="1:9" ht="46.8" x14ac:dyDescent="0.3">
      <c r="A89" s="131" t="s">
        <v>187</v>
      </c>
      <c r="B89" s="129">
        <f>SUM(B82:B88)</f>
        <v>0</v>
      </c>
      <c r="C89" s="129">
        <f t="shared" ref="C89" si="18">SUM(C82:C88)</f>
        <v>0</v>
      </c>
      <c r="D89" s="129">
        <f>SUM(D82:D88)</f>
        <v>0</v>
      </c>
      <c r="E89" s="137" t="s">
        <v>188</v>
      </c>
      <c r="F89" s="129">
        <f>SUM(F82:F88)</f>
        <v>0</v>
      </c>
      <c r="G89" s="129">
        <f t="shared" ref="G89" si="19">SUM(G82:G88)</f>
        <v>0</v>
      </c>
      <c r="H89" s="143">
        <f>SUM(H82:H88)</f>
        <v>0</v>
      </c>
    </row>
    <row r="90" spans="1:9" x14ac:dyDescent="0.3">
      <c r="B90" s="138">
        <f>B89+B80+B62+B49+B31+B20</f>
        <v>191030159</v>
      </c>
      <c r="C90" s="138">
        <f>C89+C80+C62+C49+C31+C20</f>
        <v>193106740</v>
      </c>
      <c r="D90" s="138">
        <f>D89+D80+D62+D49+D31+D20</f>
        <v>2076581</v>
      </c>
      <c r="F90" s="138">
        <f>F89+F80+F62+F49+F31+F20</f>
        <v>191030159</v>
      </c>
      <c r="G90" s="138">
        <f t="shared" ref="G90" si="20">G89+G80+G62+G49+G31+G20</f>
        <v>193106740</v>
      </c>
      <c r="H90" s="138">
        <f>H89+H80+H62+H49+H31+H20</f>
        <v>2076581</v>
      </c>
      <c r="I90" s="138">
        <f>D90-H90</f>
        <v>0</v>
      </c>
    </row>
    <row r="91" spans="1:9" x14ac:dyDescent="0.3">
      <c r="A91" s="114" t="s">
        <v>231</v>
      </c>
      <c r="B91" s="138">
        <f>F90-B90</f>
        <v>0</v>
      </c>
      <c r="C91" s="138">
        <f>G90-C90</f>
        <v>0</v>
      </c>
      <c r="D91" s="138">
        <f t="shared" ref="D91" si="21">H90-D90</f>
        <v>0</v>
      </c>
    </row>
  </sheetData>
  <sheetProtection selectLockedCells="1" selectUnlockedCells="1"/>
  <mergeCells count="3">
    <mergeCell ref="A4:H4"/>
    <mergeCell ref="A64:H64"/>
    <mergeCell ref="A33:H33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57" firstPageNumber="0" orientation="landscape" r:id="rId1"/>
  <headerFooter alignWithMargins="0">
    <oddHeader>&amp;L&amp;"Times New Roman,Normál"&amp;12Pécsely Község Önkormányzata&amp;C&amp;"Times New Roman,Normál"&amp;12 7. melléklet
Az önkormányzat 2020. évi költségvetéséről szóló 10/2020. (VII. 07.) önkormányzati rendelethez</oddHeader>
  </headerFooter>
  <rowBreaks count="2" manualBreakCount="2">
    <brk id="32" max="9" man="1"/>
    <brk id="6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5"/>
    <pageSetUpPr fitToPage="1"/>
  </sheetPr>
  <dimension ref="A1:O39"/>
  <sheetViews>
    <sheetView view="pageLayout" zoomScaleNormal="100" zoomScaleSheetLayoutView="89" workbookViewId="0">
      <selection activeCell="C30" sqref="C30"/>
    </sheetView>
  </sheetViews>
  <sheetFormatPr defaultColWidth="9.109375" defaultRowHeight="13.2" x14ac:dyDescent="0.25"/>
  <cols>
    <col min="1" max="1" width="51" style="171" customWidth="1"/>
    <col min="2" max="2" width="13.5546875" style="164" bestFit="1" customWidth="1"/>
    <col min="3" max="3" width="12.6640625" style="164" bestFit="1" customWidth="1"/>
    <col min="4" max="5" width="13.33203125" style="164" bestFit="1" customWidth="1"/>
    <col min="6" max="6" width="12.109375" style="164" bestFit="1" customWidth="1"/>
    <col min="7" max="7" width="12" style="164" bestFit="1" customWidth="1"/>
    <col min="8" max="9" width="13.33203125" style="164" bestFit="1" customWidth="1"/>
    <col min="10" max="10" width="16.109375" style="164" bestFit="1" customWidth="1"/>
    <col min="11" max="13" width="13.33203125" style="164" bestFit="1" customWidth="1"/>
    <col min="14" max="14" width="14.109375" style="164" bestFit="1" customWidth="1"/>
    <col min="15" max="15" width="12.6640625" style="164" bestFit="1" customWidth="1"/>
    <col min="16" max="16384" width="9.109375" style="164"/>
  </cols>
  <sheetData>
    <row r="1" spans="1:15" ht="15.6" x14ac:dyDescent="0.3">
      <c r="A1" s="163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6" x14ac:dyDescent="0.3">
      <c r="A2" s="16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80"/>
      <c r="N2" s="280"/>
    </row>
    <row r="3" spans="1:15" ht="15.6" x14ac:dyDescent="0.3">
      <c r="A3" s="281" t="s">
        <v>368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5" ht="15.6" x14ac:dyDescent="0.3">
      <c r="A4" s="1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66"/>
    </row>
    <row r="5" spans="1:15" ht="15.6" x14ac:dyDescent="0.3">
      <c r="A5" s="256" t="s">
        <v>82</v>
      </c>
      <c r="B5" s="256" t="s">
        <v>189</v>
      </c>
      <c r="C5" s="256" t="s">
        <v>190</v>
      </c>
      <c r="D5" s="256" t="s">
        <v>191</v>
      </c>
      <c r="E5" s="256" t="s">
        <v>192</v>
      </c>
      <c r="F5" s="256" t="s">
        <v>193</v>
      </c>
      <c r="G5" s="256" t="s">
        <v>194</v>
      </c>
      <c r="H5" s="256" t="s">
        <v>195</v>
      </c>
      <c r="I5" s="256" t="s">
        <v>196</v>
      </c>
      <c r="J5" s="256" t="s">
        <v>353</v>
      </c>
      <c r="K5" s="256" t="s">
        <v>197</v>
      </c>
      <c r="L5" s="256" t="s">
        <v>198</v>
      </c>
      <c r="M5" s="256" t="s">
        <v>199</v>
      </c>
      <c r="N5" s="256" t="s">
        <v>81</v>
      </c>
    </row>
    <row r="6" spans="1:15" ht="15.6" x14ac:dyDescent="0.3">
      <c r="A6" s="257" t="s">
        <v>200</v>
      </c>
      <c r="B6" s="168">
        <f>109600+38550928+252003+91491000</f>
        <v>130403531</v>
      </c>
      <c r="C6" s="168">
        <f t="shared" ref="C6:M6" si="0">SUM(B37)</f>
        <v>123217373</v>
      </c>
      <c r="D6" s="168">
        <f t="shared" si="0"/>
        <v>121430158</v>
      </c>
      <c r="E6" s="168">
        <f t="shared" si="0"/>
        <v>116497594</v>
      </c>
      <c r="F6" s="168">
        <f t="shared" si="0"/>
        <v>114205345</v>
      </c>
      <c r="G6" s="168">
        <f t="shared" si="0"/>
        <v>89625486</v>
      </c>
      <c r="H6" s="168">
        <f t="shared" si="0"/>
        <v>83048737</v>
      </c>
      <c r="I6" s="168">
        <f t="shared" si="0"/>
        <v>63759430</v>
      </c>
      <c r="J6" s="168">
        <f t="shared" si="0"/>
        <v>40522681</v>
      </c>
      <c r="K6" s="168">
        <f t="shared" si="0"/>
        <v>47781932</v>
      </c>
      <c r="L6" s="168">
        <f t="shared" si="0"/>
        <v>46312683</v>
      </c>
      <c r="M6" s="168">
        <f t="shared" si="0"/>
        <v>39635434</v>
      </c>
      <c r="N6" s="168">
        <f>B6</f>
        <v>130403531</v>
      </c>
      <c r="O6" s="167"/>
    </row>
    <row r="7" spans="1:15" ht="24" customHeight="1" x14ac:dyDescent="0.3">
      <c r="A7" s="258" t="s">
        <v>266</v>
      </c>
      <c r="B7" s="259">
        <v>2475586</v>
      </c>
      <c r="C7" s="259">
        <v>2475586</v>
      </c>
      <c r="D7" s="259">
        <v>2475586</v>
      </c>
      <c r="E7" s="259">
        <v>2475586</v>
      </c>
      <c r="F7" s="259">
        <f>2475586-554531</f>
        <v>1921055</v>
      </c>
      <c r="G7" s="259">
        <v>2475586</v>
      </c>
      <c r="H7" s="259">
        <f>2475586+8490008</f>
        <v>10965594</v>
      </c>
      <c r="I7" s="259">
        <v>2475586</v>
      </c>
      <c r="J7" s="259">
        <v>2475586</v>
      </c>
      <c r="K7" s="259">
        <v>2475586</v>
      </c>
      <c r="L7" s="259">
        <v>2475586</v>
      </c>
      <c r="M7" s="259">
        <f>2475586+3+116758+45492</f>
        <v>2637839</v>
      </c>
      <c r="N7" s="168">
        <f>SUM(B7:M7)</f>
        <v>37804762</v>
      </c>
      <c r="O7" s="167">
        <f>'1.sz.tábla'!C7</f>
        <v>37804762</v>
      </c>
    </row>
    <row r="8" spans="1:15" ht="15.6" x14ac:dyDescent="0.3">
      <c r="A8" s="203" t="s">
        <v>157</v>
      </c>
      <c r="B8" s="29">
        <v>60000</v>
      </c>
      <c r="C8" s="29">
        <v>60000</v>
      </c>
      <c r="D8" s="29">
        <v>60000</v>
      </c>
      <c r="E8" s="29">
        <f>60000+1250000+762000</f>
        <v>2072000</v>
      </c>
      <c r="F8" s="29">
        <f>60000+127500+762000</f>
        <v>949500</v>
      </c>
      <c r="G8" s="29">
        <f>60000+127500</f>
        <v>187500</v>
      </c>
      <c r="H8" s="29">
        <f>60000+317500</f>
        <v>377500</v>
      </c>
      <c r="I8" s="29">
        <f>60000+317500</f>
        <v>377500</v>
      </c>
      <c r="J8" s="29">
        <f>60000+317500+2096000</f>
        <v>2473500</v>
      </c>
      <c r="K8" s="29">
        <f>60000+635000</f>
        <v>695000</v>
      </c>
      <c r="L8" s="29">
        <v>60000</v>
      </c>
      <c r="M8" s="29">
        <f>60000+590500</f>
        <v>650500</v>
      </c>
      <c r="N8" s="168">
        <f t="shared" ref="N8:N16" si="1">SUM(B8:M8)</f>
        <v>8023000</v>
      </c>
      <c r="O8" s="167">
        <f>'1.sz.tábla'!C10</f>
        <v>8023000</v>
      </c>
    </row>
    <row r="9" spans="1:15" ht="15.6" x14ac:dyDescent="0.3">
      <c r="A9" s="203" t="s">
        <v>201</v>
      </c>
      <c r="B9" s="29">
        <v>130000</v>
      </c>
      <c r="C9" s="29">
        <v>570000</v>
      </c>
      <c r="D9" s="29">
        <f>5500000-1800000</f>
        <v>3700000</v>
      </c>
      <c r="E9" s="29">
        <v>600000</v>
      </c>
      <c r="F9" s="29">
        <v>900000</v>
      </c>
      <c r="G9" s="29">
        <v>1300000</v>
      </c>
      <c r="H9" s="29">
        <v>250000</v>
      </c>
      <c r="I9" s="29">
        <v>1000000</v>
      </c>
      <c r="J9" s="29">
        <v>7800000</v>
      </c>
      <c r="K9" s="29">
        <v>1700000</v>
      </c>
      <c r="L9" s="29">
        <v>50000</v>
      </c>
      <c r="M9" s="29">
        <v>100000</v>
      </c>
      <c r="N9" s="168">
        <f>SUM(B9:M9)</f>
        <v>18100000</v>
      </c>
      <c r="O9" s="254">
        <f>'1.sz.tábla'!C9</f>
        <v>18100000</v>
      </c>
    </row>
    <row r="10" spans="1:15" ht="15.6" x14ac:dyDescent="0.3">
      <c r="A10" s="203" t="s">
        <v>267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68">
        <f t="shared" si="1"/>
        <v>0</v>
      </c>
    </row>
    <row r="11" spans="1:15" ht="15.6" x14ac:dyDescent="0.3">
      <c r="A11" s="260" t="s">
        <v>202</v>
      </c>
      <c r="B11" s="169">
        <f>SUM(B7:B10)</f>
        <v>2665586</v>
      </c>
      <c r="C11" s="169">
        <f t="shared" ref="C11:M11" si="2">SUM(C7:C10)</f>
        <v>3105586</v>
      </c>
      <c r="D11" s="169">
        <f t="shared" si="2"/>
        <v>6235586</v>
      </c>
      <c r="E11" s="169">
        <f t="shared" si="2"/>
        <v>5147586</v>
      </c>
      <c r="F11" s="169">
        <f t="shared" si="2"/>
        <v>3770555</v>
      </c>
      <c r="G11" s="169">
        <f t="shared" si="2"/>
        <v>3963086</v>
      </c>
      <c r="H11" s="169">
        <f t="shared" si="2"/>
        <v>11593094</v>
      </c>
      <c r="I11" s="169">
        <f t="shared" si="2"/>
        <v>3853086</v>
      </c>
      <c r="J11" s="169">
        <f t="shared" si="2"/>
        <v>12749086</v>
      </c>
      <c r="K11" s="169">
        <f t="shared" si="2"/>
        <v>4870586</v>
      </c>
      <c r="L11" s="169">
        <f t="shared" si="2"/>
        <v>2585586</v>
      </c>
      <c r="M11" s="169">
        <f t="shared" si="2"/>
        <v>3388339</v>
      </c>
      <c r="N11" s="168">
        <f t="shared" si="1"/>
        <v>63927762</v>
      </c>
      <c r="O11" s="167">
        <f>SUM(B11:M11)</f>
        <v>63927762</v>
      </c>
    </row>
    <row r="12" spans="1:15" ht="30.75" customHeight="1" x14ac:dyDescent="0.3">
      <c r="A12" s="203" t="s">
        <v>268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168">
        <f t="shared" si="1"/>
        <v>0</v>
      </c>
      <c r="O12" s="167">
        <f>'2.sz.tábla'!B22</f>
        <v>0</v>
      </c>
    </row>
    <row r="13" spans="1:15" ht="15.6" x14ac:dyDescent="0.3">
      <c r="A13" s="203" t="s">
        <v>269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68">
        <f t="shared" si="1"/>
        <v>0</v>
      </c>
      <c r="O13" s="167">
        <f>'2.sz.tábla'!B60</f>
        <v>0</v>
      </c>
    </row>
    <row r="14" spans="1:15" ht="15.6" x14ac:dyDescent="0.3">
      <c r="A14" s="203" t="s">
        <v>270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68">
        <f t="shared" si="1"/>
        <v>0</v>
      </c>
      <c r="O14" s="167">
        <f>'2.sz.tábla'!D66</f>
        <v>0</v>
      </c>
    </row>
    <row r="15" spans="1:15" ht="15.6" x14ac:dyDescent="0.3">
      <c r="A15" s="260" t="s">
        <v>203</v>
      </c>
      <c r="B15" s="169">
        <f t="shared" ref="B15:M15" si="3">SUM(B12:B14)</f>
        <v>0</v>
      </c>
      <c r="C15" s="169">
        <f t="shared" si="3"/>
        <v>0</v>
      </c>
      <c r="D15" s="169">
        <f t="shared" si="3"/>
        <v>0</v>
      </c>
      <c r="E15" s="169">
        <f t="shared" si="3"/>
        <v>0</v>
      </c>
      <c r="F15" s="169">
        <f t="shared" si="3"/>
        <v>0</v>
      </c>
      <c r="G15" s="169">
        <f t="shared" si="3"/>
        <v>0</v>
      </c>
      <c r="H15" s="169">
        <f t="shared" si="3"/>
        <v>0</v>
      </c>
      <c r="I15" s="169">
        <f t="shared" si="3"/>
        <v>0</v>
      </c>
      <c r="J15" s="169">
        <f t="shared" si="3"/>
        <v>0</v>
      </c>
      <c r="K15" s="169">
        <f t="shared" si="3"/>
        <v>0</v>
      </c>
      <c r="L15" s="169">
        <f t="shared" si="3"/>
        <v>0</v>
      </c>
      <c r="M15" s="169">
        <f t="shared" si="3"/>
        <v>0</v>
      </c>
      <c r="N15" s="168">
        <f t="shared" si="1"/>
        <v>0</v>
      </c>
      <c r="O15" s="167">
        <f>'2.sz.tábla'!D60+'2.sz.tábla'!D22</f>
        <v>0</v>
      </c>
    </row>
    <row r="16" spans="1:15" ht="15.6" x14ac:dyDescent="0.3">
      <c r="A16" s="202" t="s">
        <v>9</v>
      </c>
      <c r="B16" s="29">
        <f>SUM(B11,B15)</f>
        <v>2665586</v>
      </c>
      <c r="C16" s="29">
        <f t="shared" ref="C16:M16" si="4">SUM(C11,C15)</f>
        <v>3105586</v>
      </c>
      <c r="D16" s="29">
        <f>SUM(D11,D15)</f>
        <v>6235586</v>
      </c>
      <c r="E16" s="29">
        <f t="shared" si="4"/>
        <v>5147586</v>
      </c>
      <c r="F16" s="29">
        <f t="shared" si="4"/>
        <v>3770555</v>
      </c>
      <c r="G16" s="29">
        <f t="shared" si="4"/>
        <v>3963086</v>
      </c>
      <c r="H16" s="29">
        <f t="shared" si="4"/>
        <v>11593094</v>
      </c>
      <c r="I16" s="29">
        <f t="shared" si="4"/>
        <v>3853086</v>
      </c>
      <c r="J16" s="29">
        <f t="shared" si="4"/>
        <v>12749086</v>
      </c>
      <c r="K16" s="29">
        <f t="shared" si="4"/>
        <v>4870586</v>
      </c>
      <c r="L16" s="29">
        <f t="shared" si="4"/>
        <v>2585586</v>
      </c>
      <c r="M16" s="29">
        <f t="shared" si="4"/>
        <v>3388339</v>
      </c>
      <c r="N16" s="168">
        <f t="shared" si="1"/>
        <v>63927762</v>
      </c>
      <c r="O16" s="167">
        <f>'1.sz.tábla'!C14</f>
        <v>63927762</v>
      </c>
    </row>
    <row r="17" spans="1:15" ht="31.2" x14ac:dyDescent="0.3">
      <c r="A17" s="203" t="s">
        <v>271</v>
      </c>
      <c r="B17" s="29">
        <v>77251</v>
      </c>
      <c r="C17" s="29">
        <v>77251</v>
      </c>
      <c r="D17" s="29">
        <v>68894</v>
      </c>
      <c r="E17" s="29">
        <v>103341</v>
      </c>
      <c r="F17" s="29">
        <v>103341</v>
      </c>
      <c r="G17" s="29">
        <v>103341</v>
      </c>
      <c r="H17" s="29">
        <v>103341</v>
      </c>
      <c r="I17" s="29">
        <v>103341</v>
      </c>
      <c r="J17" s="29">
        <v>103341</v>
      </c>
      <c r="K17" s="29">
        <v>103341</v>
      </c>
      <c r="L17" s="29">
        <v>103341</v>
      </c>
      <c r="M17" s="29">
        <v>103341</v>
      </c>
      <c r="N17" s="168">
        <f>SUM(B17:M17)</f>
        <v>1153465</v>
      </c>
      <c r="O17" s="167">
        <f>'1.sz.tábla'!D17</f>
        <v>0</v>
      </c>
    </row>
    <row r="18" spans="1:15" ht="15.6" x14ac:dyDescent="0.3">
      <c r="A18" s="203" t="s">
        <v>272</v>
      </c>
      <c r="B18" s="29">
        <v>128025513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8">
        <f>SUM(B18:M18)</f>
        <v>128025513</v>
      </c>
      <c r="O18" s="167">
        <f>'2.sz.tábla'!C78</f>
        <v>128025513</v>
      </c>
    </row>
    <row r="19" spans="1:15" ht="15.6" x14ac:dyDescent="0.3">
      <c r="A19" s="202" t="s">
        <v>13</v>
      </c>
      <c r="B19" s="56">
        <f>SUM(B16:B18)</f>
        <v>130768350</v>
      </c>
      <c r="C19" s="56">
        <f>SUM(C16:C18)</f>
        <v>3182837</v>
      </c>
      <c r="D19" s="56">
        <f>SUM(D16:D18)</f>
        <v>6304480</v>
      </c>
      <c r="E19" s="56">
        <f t="shared" ref="E19:M19" si="5">SUM(E16:E18)</f>
        <v>5250927</v>
      </c>
      <c r="F19" s="56">
        <f t="shared" si="5"/>
        <v>3873896</v>
      </c>
      <c r="G19" s="56">
        <f t="shared" si="5"/>
        <v>4066427</v>
      </c>
      <c r="H19" s="56">
        <f t="shared" si="5"/>
        <v>11696435</v>
      </c>
      <c r="I19" s="56">
        <f t="shared" si="5"/>
        <v>3956427</v>
      </c>
      <c r="J19" s="56">
        <f>SUM(J16:J18)</f>
        <v>12852427</v>
      </c>
      <c r="K19" s="56">
        <f t="shared" si="5"/>
        <v>4973927</v>
      </c>
      <c r="L19" s="56">
        <f t="shared" si="5"/>
        <v>2688927</v>
      </c>
      <c r="M19" s="56">
        <f t="shared" si="5"/>
        <v>3491680</v>
      </c>
      <c r="N19" s="56">
        <f>SUM(N16:N18)</f>
        <v>193106740</v>
      </c>
      <c r="O19" s="167">
        <f>'1.sz.tábla'!D19</f>
        <v>2076581</v>
      </c>
    </row>
    <row r="20" spans="1:15" ht="15.6" x14ac:dyDescent="0.3">
      <c r="A20" s="203" t="s">
        <v>273</v>
      </c>
      <c r="B20" s="29">
        <v>1936704</v>
      </c>
      <c r="C20" s="29">
        <v>1936704</v>
      </c>
      <c r="D20" s="29">
        <v>1936704</v>
      </c>
      <c r="E20" s="29">
        <v>1936704</v>
      </c>
      <c r="F20" s="29">
        <v>1936704</v>
      </c>
      <c r="G20" s="29">
        <v>1936704</v>
      </c>
      <c r="H20" s="29">
        <v>1936704</v>
      </c>
      <c r="I20" s="29">
        <v>1936704</v>
      </c>
      <c r="J20" s="29">
        <v>1936704</v>
      </c>
      <c r="K20" s="29">
        <v>1936704</v>
      </c>
      <c r="L20" s="29">
        <v>1936704</v>
      </c>
      <c r="M20" s="29">
        <f>1500000+1936706+175860</f>
        <v>3612566</v>
      </c>
      <c r="N20" s="29">
        <f t="shared" ref="N20:N36" si="6">SUM(B20:M20)</f>
        <v>24916310</v>
      </c>
      <c r="O20" s="167">
        <f>'3.tábla'!C7</f>
        <v>24916310</v>
      </c>
    </row>
    <row r="21" spans="1:15" ht="15.6" x14ac:dyDescent="0.3">
      <c r="A21" s="203" t="s">
        <v>274</v>
      </c>
      <c r="B21" s="29">
        <v>320097</v>
      </c>
      <c r="C21" s="29">
        <v>320097</v>
      </c>
      <c r="D21" s="29">
        <v>320097</v>
      </c>
      <c r="E21" s="29">
        <v>320097</v>
      </c>
      <c r="F21" s="29">
        <v>320097</v>
      </c>
      <c r="G21" s="29">
        <v>320097</v>
      </c>
      <c r="H21" s="29">
        <v>320097</v>
      </c>
      <c r="I21" s="29">
        <v>320097</v>
      </c>
      <c r="J21" s="29">
        <v>320097</v>
      </c>
      <c r="K21" s="29">
        <v>320097</v>
      </c>
      <c r="L21" s="29">
        <v>320097</v>
      </c>
      <c r="M21" s="29">
        <f>582598+30776</f>
        <v>613374</v>
      </c>
      <c r="N21" s="29">
        <f t="shared" si="6"/>
        <v>4134441</v>
      </c>
      <c r="O21" s="167">
        <f>'3.tábla'!C10</f>
        <v>4134441</v>
      </c>
    </row>
    <row r="22" spans="1:15" ht="15" customHeight="1" x14ac:dyDescent="0.3">
      <c r="A22" s="203" t="s">
        <v>275</v>
      </c>
      <c r="B22" s="29">
        <v>3000000</v>
      </c>
      <c r="C22" s="29">
        <v>2500000</v>
      </c>
      <c r="D22" s="29">
        <v>2500000</v>
      </c>
      <c r="E22" s="29">
        <v>2500000</v>
      </c>
      <c r="F22" s="29">
        <v>4500000</v>
      </c>
      <c r="G22" s="29">
        <v>3000000</v>
      </c>
      <c r="H22" s="29">
        <v>4000000</v>
      </c>
      <c r="I22" s="29">
        <v>3500000</v>
      </c>
      <c r="J22" s="29">
        <v>2000000</v>
      </c>
      <c r="K22" s="29">
        <v>2900000</v>
      </c>
      <c r="L22" s="29">
        <v>2500000</v>
      </c>
      <c r="M22" s="29">
        <v>1741570</v>
      </c>
      <c r="N22" s="29">
        <f t="shared" si="6"/>
        <v>34641570</v>
      </c>
      <c r="O22" s="167">
        <f>'3.tábla'!C13</f>
        <v>34641570</v>
      </c>
    </row>
    <row r="23" spans="1:15" ht="15.6" x14ac:dyDescent="0.3">
      <c r="A23" s="203" t="s">
        <v>204</v>
      </c>
      <c r="B23" s="29">
        <v>50000</v>
      </c>
      <c r="C23" s="29">
        <v>100000</v>
      </c>
      <c r="D23" s="29">
        <v>100000</v>
      </c>
      <c r="E23" s="29">
        <v>50000</v>
      </c>
      <c r="F23" s="29">
        <v>50000</v>
      </c>
      <c r="G23" s="29">
        <v>50000</v>
      </c>
      <c r="H23" s="29">
        <v>150000</v>
      </c>
      <c r="I23" s="29">
        <v>50000</v>
      </c>
      <c r="J23" s="29">
        <v>100000</v>
      </c>
      <c r="K23" s="29">
        <v>50000</v>
      </c>
      <c r="L23" s="29">
        <v>100000</v>
      </c>
      <c r="M23" s="29">
        <v>1223000</v>
      </c>
      <c r="N23" s="29">
        <f t="shared" si="6"/>
        <v>2073000</v>
      </c>
      <c r="O23" s="167">
        <f>'3.tábla'!C48</f>
        <v>2073000</v>
      </c>
    </row>
    <row r="24" spans="1:15" ht="18.75" customHeight="1" x14ac:dyDescent="0.3">
      <c r="A24" s="203" t="s">
        <v>276</v>
      </c>
      <c r="B24" s="29"/>
      <c r="C24" s="29"/>
      <c r="D24" s="29"/>
      <c r="E24" s="29"/>
      <c r="F24" s="29"/>
      <c r="G24" s="29">
        <v>100000</v>
      </c>
      <c r="H24" s="29">
        <v>100000</v>
      </c>
      <c r="I24" s="29">
        <v>50000</v>
      </c>
      <c r="J24" s="29"/>
      <c r="K24" s="29"/>
      <c r="L24" s="29">
        <v>50000</v>
      </c>
      <c r="M24" s="29"/>
      <c r="N24" s="29">
        <f t="shared" si="6"/>
        <v>300000</v>
      </c>
      <c r="O24" s="167">
        <f>'4. sz. tábla'!C11</f>
        <v>300000</v>
      </c>
    </row>
    <row r="25" spans="1:15" ht="18" customHeight="1" x14ac:dyDescent="0.3">
      <c r="A25" s="203" t="s">
        <v>277</v>
      </c>
      <c r="B25" s="29">
        <v>100000</v>
      </c>
      <c r="C25" s="29">
        <v>36000</v>
      </c>
      <c r="D25" s="29">
        <v>3384586</v>
      </c>
      <c r="E25" s="29">
        <v>1128196</v>
      </c>
      <c r="F25" s="29">
        <f>1128196+10579</f>
        <v>1138775</v>
      </c>
      <c r="G25" s="29">
        <v>2128196</v>
      </c>
      <c r="H25" s="29">
        <v>1128196</v>
      </c>
      <c r="I25" s="29">
        <v>1228196</v>
      </c>
      <c r="J25" s="29">
        <v>1128196</v>
      </c>
      <c r="K25" s="29">
        <v>1128196</v>
      </c>
      <c r="L25" s="29">
        <v>1128196</v>
      </c>
      <c r="M25" s="29">
        <v>1128196</v>
      </c>
      <c r="N25" s="29">
        <f t="shared" si="6"/>
        <v>14784929</v>
      </c>
      <c r="O25" s="255">
        <f>'4. sz. tábla'!C5</f>
        <v>14748929</v>
      </c>
    </row>
    <row r="26" spans="1:15" ht="18.75" customHeight="1" x14ac:dyDescent="0.3">
      <c r="A26" s="203" t="s">
        <v>278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f t="shared" si="6"/>
        <v>0</v>
      </c>
      <c r="O26" s="167">
        <f>'3.tábla'!D39</f>
        <v>36000</v>
      </c>
    </row>
    <row r="27" spans="1:15" ht="15.6" x14ac:dyDescent="0.3">
      <c r="A27" s="203" t="s">
        <v>19</v>
      </c>
      <c r="B27" s="29">
        <v>3514050</v>
      </c>
      <c r="C27" s="29"/>
      <c r="D27" s="29"/>
      <c r="E27" s="29"/>
      <c r="F27" s="29"/>
      <c r="G27" s="29"/>
      <c r="H27" s="29">
        <v>3042566</v>
      </c>
      <c r="I27" s="29"/>
      <c r="J27" s="29"/>
      <c r="K27" s="29"/>
      <c r="L27" s="29"/>
      <c r="M27" s="29"/>
      <c r="N27" s="29">
        <f t="shared" si="6"/>
        <v>6556616</v>
      </c>
      <c r="O27" s="167">
        <f>'1.sz.tábla'!D31</f>
        <v>3042566</v>
      </c>
    </row>
    <row r="28" spans="1:15" ht="15.6" x14ac:dyDescent="0.3">
      <c r="A28" s="260" t="s">
        <v>205</v>
      </c>
      <c r="B28" s="169">
        <f>SUM(B20:B27)</f>
        <v>8920851</v>
      </c>
      <c r="C28" s="169">
        <f>SUM(C20:C27)</f>
        <v>4892801</v>
      </c>
      <c r="D28" s="169">
        <f>SUM(D20:D27)</f>
        <v>8241387</v>
      </c>
      <c r="E28" s="169">
        <f>SUM(E20:E27)</f>
        <v>5934997</v>
      </c>
      <c r="F28" s="169">
        <f t="shared" ref="F28:M28" si="7">SUM(F20:F27)</f>
        <v>7945576</v>
      </c>
      <c r="G28" s="169">
        <f t="shared" si="7"/>
        <v>7534997</v>
      </c>
      <c r="H28" s="169">
        <f t="shared" si="7"/>
        <v>10677563</v>
      </c>
      <c r="I28" s="169">
        <f t="shared" si="7"/>
        <v>7084997</v>
      </c>
      <c r="J28" s="169">
        <f t="shared" si="7"/>
        <v>5484997</v>
      </c>
      <c r="K28" s="169">
        <f t="shared" si="7"/>
        <v>6334997</v>
      </c>
      <c r="L28" s="169">
        <f t="shared" si="7"/>
        <v>6034997</v>
      </c>
      <c r="M28" s="169">
        <f t="shared" si="7"/>
        <v>8318706</v>
      </c>
      <c r="N28" s="29">
        <f t="shared" si="6"/>
        <v>87406866</v>
      </c>
      <c r="O28" s="167">
        <f>SUM(O20:O27)</f>
        <v>83892816</v>
      </c>
    </row>
    <row r="29" spans="1:15" ht="15.6" x14ac:dyDescent="0.3">
      <c r="A29" s="203" t="s">
        <v>206</v>
      </c>
      <c r="B29" s="29"/>
      <c r="C29" s="29"/>
      <c r="D29" s="29">
        <f>1500000+2631440-1219200</f>
        <v>2912240</v>
      </c>
      <c r="E29" s="29">
        <v>1500000</v>
      </c>
      <c r="F29" s="29">
        <v>400000</v>
      </c>
      <c r="G29" s="29">
        <v>1000000</v>
      </c>
      <c r="H29" s="29">
        <v>200000</v>
      </c>
      <c r="I29" s="29"/>
      <c r="J29" s="29"/>
      <c r="K29" s="29"/>
      <c r="L29" s="29">
        <v>3223000</v>
      </c>
      <c r="M29" s="29">
        <f>331211+500000</f>
        <v>831211</v>
      </c>
      <c r="N29" s="29">
        <f t="shared" si="6"/>
        <v>10066451</v>
      </c>
      <c r="O29" s="255">
        <f>'1.sz.tábla'!D27</f>
        <v>-1219200</v>
      </c>
    </row>
    <row r="30" spans="1:15" ht="15.6" x14ac:dyDescent="0.3">
      <c r="A30" s="203" t="s">
        <v>207</v>
      </c>
      <c r="B30" s="29"/>
      <c r="C30" s="29"/>
      <c r="D30" s="29"/>
      <c r="E30" s="29"/>
      <c r="F30" s="29">
        <v>20000000</v>
      </c>
      <c r="G30" s="29">
        <v>2000000</v>
      </c>
      <c r="H30" s="29">
        <v>20000000</v>
      </c>
      <c r="I30" s="29">
        <v>20000000</v>
      </c>
      <c r="J30" s="29"/>
      <c r="K30" s="29"/>
      <c r="L30" s="29"/>
      <c r="M30" s="29">
        <v>31491000</v>
      </c>
      <c r="N30" s="29">
        <f>SUM(B30:M30)</f>
        <v>93491000</v>
      </c>
      <c r="O30" s="255">
        <f>'1.sz.tábla'!C28</f>
        <v>93491000</v>
      </c>
    </row>
    <row r="31" spans="1:15" ht="15.6" x14ac:dyDescent="0.3">
      <c r="A31" s="203" t="s">
        <v>279</v>
      </c>
      <c r="B31" s="29"/>
      <c r="C31" s="29"/>
      <c r="D31" s="29">
        <v>14523</v>
      </c>
      <c r="E31" s="29">
        <v>4838</v>
      </c>
      <c r="F31" s="29">
        <v>4838</v>
      </c>
      <c r="G31" s="29">
        <v>4838</v>
      </c>
      <c r="H31" s="29">
        <v>4838</v>
      </c>
      <c r="I31" s="29">
        <v>4838</v>
      </c>
      <c r="J31" s="29">
        <v>4838</v>
      </c>
      <c r="K31" s="29">
        <v>4838</v>
      </c>
      <c r="L31" s="29">
        <v>4838</v>
      </c>
      <c r="M31" s="29">
        <v>4838</v>
      </c>
      <c r="N31" s="29">
        <f t="shared" si="6"/>
        <v>58065</v>
      </c>
      <c r="O31" s="255">
        <f>'1.sz.tábla'!C29</f>
        <v>58065</v>
      </c>
    </row>
    <row r="32" spans="1:15" ht="15.6" x14ac:dyDescent="0.3">
      <c r="A32" s="260" t="s">
        <v>208</v>
      </c>
      <c r="B32" s="169">
        <f>SUM(B30:B31)</f>
        <v>0</v>
      </c>
      <c r="C32" s="169">
        <f>SUM(C29:C31)</f>
        <v>0</v>
      </c>
      <c r="D32" s="169">
        <f t="shared" ref="D32:M32" si="8">SUM(D29:D31)</f>
        <v>2926763</v>
      </c>
      <c r="E32" s="169">
        <f t="shared" si="8"/>
        <v>1504838</v>
      </c>
      <c r="F32" s="169">
        <f t="shared" si="8"/>
        <v>20404838</v>
      </c>
      <c r="G32" s="169">
        <f t="shared" si="8"/>
        <v>3004838</v>
      </c>
      <c r="H32" s="169">
        <f t="shared" si="8"/>
        <v>20204838</v>
      </c>
      <c r="I32" s="169">
        <f t="shared" si="8"/>
        <v>20004838</v>
      </c>
      <c r="J32" s="169">
        <f t="shared" si="8"/>
        <v>4838</v>
      </c>
      <c r="K32" s="169">
        <f t="shared" si="8"/>
        <v>4838</v>
      </c>
      <c r="L32" s="169">
        <f t="shared" si="8"/>
        <v>3227838</v>
      </c>
      <c r="M32" s="169">
        <f t="shared" si="8"/>
        <v>32327049</v>
      </c>
      <c r="N32" s="29">
        <f>SUM(B32:M32)</f>
        <v>103615516</v>
      </c>
      <c r="O32" s="167">
        <f>'1.sz.tábla'!C25</f>
        <v>103615516</v>
      </c>
    </row>
    <row r="33" spans="1:15" ht="15.6" x14ac:dyDescent="0.3">
      <c r="A33" s="202" t="s">
        <v>21</v>
      </c>
      <c r="B33" s="170">
        <f t="shared" ref="B33:M33" si="9">SUM(B32,B28)</f>
        <v>8920851</v>
      </c>
      <c r="C33" s="170">
        <f t="shared" si="9"/>
        <v>4892801</v>
      </c>
      <c r="D33" s="170">
        <f t="shared" si="9"/>
        <v>11168150</v>
      </c>
      <c r="E33" s="170">
        <f t="shared" si="9"/>
        <v>7439835</v>
      </c>
      <c r="F33" s="170">
        <f t="shared" si="9"/>
        <v>28350414</v>
      </c>
      <c r="G33" s="170">
        <f t="shared" si="9"/>
        <v>10539835</v>
      </c>
      <c r="H33" s="170">
        <f t="shared" si="9"/>
        <v>30882401</v>
      </c>
      <c r="I33" s="170">
        <f t="shared" si="9"/>
        <v>27089835</v>
      </c>
      <c r="J33" s="170">
        <f t="shared" si="9"/>
        <v>5489835</v>
      </c>
      <c r="K33" s="170">
        <f t="shared" si="9"/>
        <v>6339835</v>
      </c>
      <c r="L33" s="170">
        <f t="shared" si="9"/>
        <v>9262835</v>
      </c>
      <c r="M33" s="170">
        <f t="shared" si="9"/>
        <v>40645755</v>
      </c>
      <c r="N33" s="170">
        <f>SUM(B33:M33)</f>
        <v>191022382</v>
      </c>
      <c r="O33" s="167">
        <f>'1.sz.tábla'!C35</f>
        <v>191022382</v>
      </c>
    </row>
    <row r="34" spans="1:15" ht="46.8" x14ac:dyDescent="0.3">
      <c r="A34" s="203" t="s">
        <v>280</v>
      </c>
      <c r="B34" s="29">
        <f>77251+930893</f>
        <v>1008144</v>
      </c>
      <c r="C34" s="29">
        <v>77251</v>
      </c>
      <c r="D34" s="29">
        <v>68894</v>
      </c>
      <c r="E34" s="29">
        <v>103341</v>
      </c>
      <c r="F34" s="29">
        <v>103341</v>
      </c>
      <c r="G34" s="29">
        <v>103341</v>
      </c>
      <c r="H34" s="29">
        <v>103341</v>
      </c>
      <c r="I34" s="29">
        <v>103341</v>
      </c>
      <c r="J34" s="29">
        <v>103341</v>
      </c>
      <c r="K34" s="29">
        <v>103341</v>
      </c>
      <c r="L34" s="29">
        <v>103341</v>
      </c>
      <c r="M34" s="29">
        <v>103341</v>
      </c>
      <c r="N34" s="29">
        <f t="shared" si="6"/>
        <v>2084358</v>
      </c>
      <c r="O34" s="167">
        <f>'1.sz.tábla'!C37</f>
        <v>2084358</v>
      </c>
    </row>
    <row r="35" spans="1:15" ht="15.6" x14ac:dyDescent="0.3">
      <c r="A35" s="202" t="s">
        <v>24</v>
      </c>
      <c r="B35" s="170">
        <f>SUM(B33:B34)</f>
        <v>9928995</v>
      </c>
      <c r="C35" s="170">
        <f t="shared" ref="C35:M35" si="10">SUM(C33:C34)</f>
        <v>4970052</v>
      </c>
      <c r="D35" s="170">
        <f t="shared" si="10"/>
        <v>11237044</v>
      </c>
      <c r="E35" s="170">
        <f t="shared" si="10"/>
        <v>7543176</v>
      </c>
      <c r="F35" s="170">
        <f t="shared" si="10"/>
        <v>28453755</v>
      </c>
      <c r="G35" s="170">
        <f t="shared" si="10"/>
        <v>10643176</v>
      </c>
      <c r="H35" s="170">
        <f t="shared" si="10"/>
        <v>30985742</v>
      </c>
      <c r="I35" s="170">
        <f t="shared" si="10"/>
        <v>27193176</v>
      </c>
      <c r="J35" s="170">
        <f t="shared" si="10"/>
        <v>5593176</v>
      </c>
      <c r="K35" s="170">
        <f t="shared" si="10"/>
        <v>6443176</v>
      </c>
      <c r="L35" s="170">
        <f t="shared" si="10"/>
        <v>9366176</v>
      </c>
      <c r="M35" s="170">
        <f t="shared" si="10"/>
        <v>40749096</v>
      </c>
      <c r="N35" s="170">
        <f>SUM(B35:M35)</f>
        <v>193106740</v>
      </c>
      <c r="O35" s="167">
        <f>'1.sz.tábla'!C39</f>
        <v>193106740</v>
      </c>
    </row>
    <row r="36" spans="1:15" ht="15.6" x14ac:dyDescent="0.3">
      <c r="A36" s="202" t="s">
        <v>281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29">
        <f t="shared" si="6"/>
        <v>0</v>
      </c>
    </row>
    <row r="37" spans="1:15" ht="15.6" x14ac:dyDescent="0.3">
      <c r="A37" s="202" t="s">
        <v>209</v>
      </c>
      <c r="B37" s="170">
        <f>B6+B16+B17-B35-B36</f>
        <v>123217373</v>
      </c>
      <c r="C37" s="170">
        <f t="shared" ref="C37:N37" si="11">C6+C16+C17-C35-C36</f>
        <v>121430158</v>
      </c>
      <c r="D37" s="170">
        <f t="shared" si="11"/>
        <v>116497594</v>
      </c>
      <c r="E37" s="170">
        <f t="shared" si="11"/>
        <v>114205345</v>
      </c>
      <c r="F37" s="170">
        <f t="shared" si="11"/>
        <v>89625486</v>
      </c>
      <c r="G37" s="170">
        <f t="shared" si="11"/>
        <v>83048737</v>
      </c>
      <c r="H37" s="170">
        <f t="shared" si="11"/>
        <v>63759430</v>
      </c>
      <c r="I37" s="170">
        <f t="shared" si="11"/>
        <v>40522681</v>
      </c>
      <c r="J37" s="170">
        <f t="shared" si="11"/>
        <v>47781932</v>
      </c>
      <c r="K37" s="170">
        <f t="shared" si="11"/>
        <v>46312683</v>
      </c>
      <c r="L37" s="170">
        <f t="shared" si="11"/>
        <v>39635434</v>
      </c>
      <c r="M37" s="170">
        <f t="shared" si="11"/>
        <v>2378018</v>
      </c>
      <c r="N37" s="170">
        <f t="shared" si="11"/>
        <v>2378018</v>
      </c>
      <c r="O37" s="167"/>
    </row>
    <row r="39" spans="1:15" x14ac:dyDescent="0.25">
      <c r="N39" s="167">
        <f>SUM(N20)</f>
        <v>24916310</v>
      </c>
    </row>
  </sheetData>
  <sheetProtection selectLockedCells="1" selectUnlockedCells="1"/>
  <mergeCells count="2">
    <mergeCell ref="M2:N2"/>
    <mergeCell ref="A3:N3"/>
  </mergeCells>
  <phoneticPr fontId="19" type="noConversion"/>
  <pageMargins left="0" right="0" top="0.74803149606299213" bottom="0.74803149606299213" header="0.31496062992125984" footer="0.31496062992125984"/>
  <pageSetup paperSize="9" scale="62" firstPageNumber="0" orientation="landscape" r:id="rId1"/>
  <headerFooter alignWithMargins="0">
    <oddHeader>&amp;L&amp;"Times New Roman,Normál"&amp;12Pécsely Község Önkormányzata&amp;C&amp;"Times New Roman,Normál"&amp;12 8. melléklet
Az önkormányzat 2020. évi költségvetéséről szóló 10/2020. (VII. 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9</vt:i4>
      </vt:variant>
    </vt:vector>
  </HeadingPairs>
  <TitlesOfParts>
    <vt:vector size="18" baseType="lpstr">
      <vt:lpstr>1.sz.tábla</vt:lpstr>
      <vt:lpstr>2.sz.tábla</vt:lpstr>
      <vt:lpstr>2a. tábla</vt:lpstr>
      <vt:lpstr>3.tábla</vt:lpstr>
      <vt:lpstr>4. sz. tábla</vt:lpstr>
      <vt:lpstr>5.sz.tábla </vt:lpstr>
      <vt:lpstr>6. sz. tábla </vt:lpstr>
      <vt:lpstr>7. sz. tábla</vt:lpstr>
      <vt:lpstr>8. sz. tábla </vt:lpstr>
      <vt:lpstr>'1.sz.tábla'!Nyomtatási_terület</vt:lpstr>
      <vt:lpstr>'2.sz.tábla'!Nyomtatási_terület</vt:lpstr>
      <vt:lpstr>'2a. tábla'!Nyomtatási_terület</vt:lpstr>
      <vt:lpstr>'3.tábla'!Nyomtatási_terület</vt:lpstr>
      <vt:lpstr>'4. sz. tábla'!Nyomtatási_terület</vt:lpstr>
      <vt:lpstr>'5.sz.tábla '!Nyomtatási_terület</vt:lpstr>
      <vt:lpstr>'6. sz. tábla '!Nyomtatási_terület</vt:lpstr>
      <vt:lpstr>'7. sz. tábla'!Nyomtatási_terület</vt:lpstr>
      <vt:lpstr>'8. sz. tábla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Fejes Rita</cp:lastModifiedBy>
  <cp:lastPrinted>2020-06-30T11:44:19Z</cp:lastPrinted>
  <dcterms:created xsi:type="dcterms:W3CDTF">2014-05-27T12:51:39Z</dcterms:created>
  <dcterms:modified xsi:type="dcterms:W3CDTF">2020-07-08T06:02:48Z</dcterms:modified>
</cp:coreProperties>
</file>