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!!!Sharing!!!\Zsuzsa\Testületi ülések\JKV 2020\Pécsely 2020 07 06 soron következő\Feltöltésre\"/>
    </mc:Choice>
  </mc:AlternateContent>
  <xr:revisionPtr revIDLastSave="0" documentId="8_{F851BE72-81FD-4842-A8CC-CF0FB03361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sz.tábla" sheetId="97" r:id="rId1"/>
    <sheet name="2.sz.tábla" sheetId="98" r:id="rId2"/>
    <sheet name="3.sz.tábla" sheetId="99" r:id="rId3"/>
    <sheet name="4.sz.tábla" sheetId="42" r:id="rId4"/>
    <sheet name="5.sz.tábla" sheetId="41" r:id="rId5"/>
    <sheet name="6.tábla" sheetId="40" r:id="rId6"/>
    <sheet name="7. sz. tábla" sheetId="49" r:id="rId7"/>
    <sheet name="8.sz.tábla " sheetId="70" r:id="rId8"/>
    <sheet name="9. sz. tábla " sheetId="51" r:id="rId9"/>
    <sheet name="10. sz. tábla" sheetId="62" r:id="rId10"/>
    <sheet name="11. sz. tábla" sheetId="85" r:id="rId11"/>
    <sheet name="12. sz. tábla1" sheetId="87" r:id="rId12"/>
    <sheet name="13. sz. tábla" sheetId="84" r:id="rId13"/>
    <sheet name="14. sz. tábla" sheetId="83" r:id="rId14"/>
    <sheet name="15.sz.tábla" sheetId="89" r:id="rId15"/>
    <sheet name="15.a.sz.tábla" sheetId="90" r:id="rId16"/>
    <sheet name="15.b.sz.tábla" sheetId="91" r:id="rId17"/>
    <sheet name="16.tábla" sheetId="92" r:id="rId18"/>
    <sheet name="17.tábla" sheetId="93" r:id="rId19"/>
    <sheet name="18.sz.tábla" sheetId="94" r:id="rId20"/>
    <sheet name="19. tábla" sheetId="95" r:id="rId21"/>
    <sheet name="20. tábla" sheetId="96" r:id="rId22"/>
    <sheet name="21.sz. tábla" sheetId="100" r:id="rId23"/>
  </sheets>
  <externalReferences>
    <externalReference r:id="rId24"/>
    <externalReference r:id="rId25"/>
  </externalReferences>
  <definedNames>
    <definedName name="_xlnm.Print_Area" localSheetId="9">'10. sz. tábla'!$A$2:$J$90</definedName>
    <definedName name="_xlnm.Print_Area" localSheetId="12">'13. sz. tábla'!$A$1:$E$29</definedName>
    <definedName name="_xlnm.Print_Area" localSheetId="15">'15.a.sz.tábla'!$A$1:$G$81</definedName>
    <definedName name="_xlnm.Print_Area" localSheetId="19">'18.sz.tábla'!$A$1:$C$15</definedName>
    <definedName name="_xlnm.Print_Area" localSheetId="20">'19. tábla'!$A$3:$F$16</definedName>
    <definedName name="_xlnm.Print_Area" localSheetId="3">'4.sz.tábla'!$A$3:$E$39</definedName>
    <definedName name="_xlnm.Print_Area" localSheetId="4">'5.sz.tábla'!$A$1:$E$89</definedName>
    <definedName name="_xlnm.Print_Area" localSheetId="5">'6.tábla'!$A$1:$E$44</definedName>
    <definedName name="_xlnm.Print_Area" localSheetId="6">'7. sz. tábla'!$A$1:$E$17</definedName>
    <definedName name="_xlnm.Print_Area" localSheetId="7">'8.sz.tábla '!$A$1:$E$43</definedName>
    <definedName name="_xlnm.Print_Area" localSheetId="8">'9. sz. tábla '!$A$1:$J$61</definedName>
    <definedName name="onev">[1]kod!$BT$34:$BT$3186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90" l="1"/>
  <c r="F59" i="90"/>
  <c r="F20" i="90"/>
  <c r="D20" i="90"/>
  <c r="D55" i="90"/>
  <c r="G52" i="90"/>
  <c r="D39" i="62" l="1"/>
  <c r="I15" i="92"/>
  <c r="I6" i="92"/>
  <c r="I8" i="92"/>
  <c r="D9" i="92"/>
  <c r="E20" i="100"/>
  <c r="G18" i="100"/>
  <c r="G15" i="100"/>
  <c r="G8" i="100" l="1"/>
  <c r="C11" i="94" l="1"/>
  <c r="C10" i="94"/>
  <c r="C8" i="94"/>
  <c r="F11" i="91" l="1"/>
  <c r="D11" i="91"/>
  <c r="F13" i="91"/>
  <c r="D13" i="91"/>
  <c r="G9" i="90"/>
  <c r="E16" i="90"/>
  <c r="F16" i="90" s="1"/>
  <c r="C16" i="90"/>
  <c r="D16" i="90" s="1"/>
  <c r="C15" i="90"/>
  <c r="B7" i="89" s="1"/>
  <c r="C13" i="90"/>
  <c r="B8" i="89" l="1"/>
  <c r="D13" i="90"/>
  <c r="F6" i="89"/>
  <c r="D15" i="90"/>
  <c r="B6" i="89"/>
  <c r="D29" i="40"/>
  <c r="B33" i="70"/>
  <c r="C7" i="70"/>
  <c r="B7" i="70"/>
  <c r="E9" i="70"/>
  <c r="E5" i="70"/>
  <c r="C10" i="70"/>
  <c r="D10" i="70"/>
  <c r="E10" i="70" s="1"/>
  <c r="B10" i="70"/>
  <c r="D14" i="70"/>
  <c r="B14" i="70"/>
  <c r="E17" i="70"/>
  <c r="E18" i="70"/>
  <c r="E23" i="70"/>
  <c r="C19" i="70"/>
  <c r="E19" i="70" s="1"/>
  <c r="E11" i="70"/>
  <c r="E12" i="70"/>
  <c r="D8" i="70"/>
  <c r="E8" i="70" s="1"/>
  <c r="C40" i="40"/>
  <c r="H10" i="51" s="1"/>
  <c r="D40" i="40"/>
  <c r="B40" i="40"/>
  <c r="G10" i="51" s="1"/>
  <c r="E7" i="40"/>
  <c r="E8" i="40"/>
  <c r="E10" i="40"/>
  <c r="E11" i="40"/>
  <c r="E40" i="40" l="1"/>
  <c r="I10" i="51"/>
  <c r="B24" i="70"/>
  <c r="C14" i="70"/>
  <c r="C24" i="70" s="1"/>
  <c r="D7" i="70"/>
  <c r="D24" i="70" s="1"/>
  <c r="C9" i="40"/>
  <c r="D9" i="40"/>
  <c r="B9" i="40"/>
  <c r="C6" i="40"/>
  <c r="D6" i="40"/>
  <c r="B6" i="40"/>
  <c r="B48" i="41"/>
  <c r="D60" i="41"/>
  <c r="D24" i="41"/>
  <c r="C24" i="41"/>
  <c r="E20" i="41"/>
  <c r="E21" i="41"/>
  <c r="C71" i="41"/>
  <c r="D71" i="41"/>
  <c r="B71" i="41"/>
  <c r="C33" i="41"/>
  <c r="D33" i="41"/>
  <c r="B33" i="41"/>
  <c r="C6" i="41"/>
  <c r="D6" i="41"/>
  <c r="B6" i="41"/>
  <c r="C18" i="41"/>
  <c r="D18" i="41"/>
  <c r="B18" i="41"/>
  <c r="E7" i="70" l="1"/>
  <c r="E9" i="40"/>
  <c r="B5" i="41"/>
  <c r="E11" i="100" l="1"/>
  <c r="C30" i="51" l="1"/>
  <c r="H30" i="51" s="1"/>
  <c r="D30" i="51"/>
  <c r="I30" i="51" s="1"/>
  <c r="B30" i="51"/>
  <c r="G30" i="51" s="1"/>
  <c r="C6" i="62" l="1"/>
  <c r="C35" i="62" s="1"/>
  <c r="D6" i="62"/>
  <c r="D35" i="62" s="1"/>
  <c r="B6" i="62"/>
  <c r="B35" i="62" s="1"/>
  <c r="C6" i="51"/>
  <c r="C50" i="51" s="1"/>
  <c r="D6" i="51"/>
  <c r="D50" i="51" s="1"/>
  <c r="B6" i="51"/>
  <c r="B50" i="51" s="1"/>
  <c r="C3" i="70"/>
  <c r="D3" i="70"/>
  <c r="B3" i="70"/>
  <c r="C4" i="49"/>
  <c r="D4" i="49"/>
  <c r="B4" i="49"/>
  <c r="C4" i="40"/>
  <c r="D4" i="40"/>
  <c r="B4" i="40"/>
  <c r="E6" i="97"/>
  <c r="G6" i="51" l="1"/>
  <c r="G50" i="51" s="1"/>
  <c r="G6" i="62"/>
  <c r="I35" i="62"/>
  <c r="D66" i="62"/>
  <c r="I66" i="62" s="1"/>
  <c r="H35" i="62"/>
  <c r="C66" i="62"/>
  <c r="H66" i="62" s="1"/>
  <c r="I6" i="51"/>
  <c r="I50" i="51" s="1"/>
  <c r="I6" i="62"/>
  <c r="H6" i="51"/>
  <c r="H50" i="51" s="1"/>
  <c r="H6" i="62"/>
  <c r="B66" i="62"/>
  <c r="G66" i="62" s="1"/>
  <c r="G35" i="62"/>
  <c r="C64" i="97"/>
  <c r="D15" i="91" s="1"/>
  <c r="C39" i="97"/>
  <c r="E39" i="97"/>
  <c r="F20" i="84" l="1"/>
  <c r="D20" i="84" s="1"/>
  <c r="F55" i="90" l="1"/>
  <c r="E19" i="90"/>
  <c r="E13" i="90"/>
  <c r="E15" i="90"/>
  <c r="F15" i="90" s="1"/>
  <c r="F64" i="90"/>
  <c r="C17" i="100"/>
  <c r="F13" i="90" l="1"/>
  <c r="F12" i="90" s="1"/>
  <c r="E12" i="90"/>
  <c r="F8" i="89"/>
  <c r="F7" i="89"/>
  <c r="F20" i="100"/>
  <c r="D20" i="100"/>
  <c r="C20" i="100"/>
  <c r="B20" i="100"/>
  <c r="G19" i="100"/>
  <c r="G17" i="100"/>
  <c r="G16" i="100"/>
  <c r="G14" i="100"/>
  <c r="F11" i="100"/>
  <c r="D11" i="100"/>
  <c r="C11" i="100"/>
  <c r="B11" i="100"/>
  <c r="G10" i="100"/>
  <c r="G9" i="100"/>
  <c r="G11" i="100" l="1"/>
  <c r="G20" i="100"/>
  <c r="I14" i="92"/>
  <c r="I10" i="92"/>
  <c r="I11" i="92"/>
  <c r="E12" i="92"/>
  <c r="D12" i="92"/>
  <c r="D12" i="83"/>
  <c r="D8" i="83"/>
  <c r="I12" i="92" l="1"/>
  <c r="D67" i="41"/>
  <c r="E19" i="41"/>
  <c r="F39" i="97"/>
  <c r="E64" i="97"/>
  <c r="F15" i="91" s="1"/>
  <c r="D49" i="97" l="1"/>
  <c r="E49" i="97"/>
  <c r="C49" i="97"/>
  <c r="F48" i="97"/>
  <c r="C31" i="42"/>
  <c r="E33" i="42" l="1"/>
  <c r="E14" i="40"/>
  <c r="E15" i="40"/>
  <c r="E17" i="40"/>
  <c r="E18" i="40"/>
  <c r="E19" i="40"/>
  <c r="E20" i="40"/>
  <c r="E22" i="40"/>
  <c r="E23" i="40"/>
  <c r="E24" i="40"/>
  <c r="E25" i="40"/>
  <c r="E26" i="40"/>
  <c r="E27" i="40"/>
  <c r="E28" i="40"/>
  <c r="E29" i="40"/>
  <c r="E30" i="40"/>
  <c r="E31" i="40"/>
  <c r="E33" i="40"/>
  <c r="E41" i="40"/>
  <c r="E42" i="40"/>
  <c r="E13" i="40"/>
  <c r="C12" i="40"/>
  <c r="E36" i="70"/>
  <c r="E32" i="70"/>
  <c r="E31" i="70"/>
  <c r="E29" i="70"/>
  <c r="E28" i="70"/>
  <c r="E27" i="70"/>
  <c r="E21" i="70"/>
  <c r="E20" i="70"/>
  <c r="E16" i="70"/>
  <c r="E6" i="70"/>
  <c r="C43" i="70"/>
  <c r="C35" i="70"/>
  <c r="C33" i="70"/>
  <c r="E7" i="49"/>
  <c r="E8" i="49"/>
  <c r="E9" i="49"/>
  <c r="E12" i="49"/>
  <c r="E13" i="49"/>
  <c r="E6" i="49"/>
  <c r="C10" i="49"/>
  <c r="C5" i="49"/>
  <c r="C36" i="40" s="1"/>
  <c r="E19" i="84"/>
  <c r="F25" i="84"/>
  <c r="F23" i="84"/>
  <c r="F22" i="84"/>
  <c r="F21" i="84"/>
  <c r="D21" i="84" s="1"/>
  <c r="E89" i="41"/>
  <c r="E88" i="41"/>
  <c r="E80" i="41"/>
  <c r="E37" i="41"/>
  <c r="E38" i="41"/>
  <c r="E41" i="41"/>
  <c r="E42" i="41"/>
  <c r="E44" i="41"/>
  <c r="E47" i="41"/>
  <c r="E50" i="41"/>
  <c r="E51" i="41"/>
  <c r="E52" i="41"/>
  <c r="E53" i="41"/>
  <c r="E56" i="41"/>
  <c r="E57" i="41"/>
  <c r="E63" i="41"/>
  <c r="E12" i="41"/>
  <c r="E18" i="41"/>
  <c r="B72" i="41"/>
  <c r="C81" i="41"/>
  <c r="C78" i="41"/>
  <c r="C61" i="41"/>
  <c r="C48" i="41"/>
  <c r="C43" i="41"/>
  <c r="C40" i="41"/>
  <c r="C35" i="41"/>
  <c r="C28" i="98"/>
  <c r="C26" i="98"/>
  <c r="C29" i="98" s="1"/>
  <c r="C20" i="98"/>
  <c r="C16" i="98"/>
  <c r="C12" i="98"/>
  <c r="C7" i="98"/>
  <c r="C10" i="99"/>
  <c r="C7" i="99"/>
  <c r="E13" i="99"/>
  <c r="D10" i="99"/>
  <c r="E9" i="99"/>
  <c r="E8" i="99"/>
  <c r="D7" i="99"/>
  <c r="E6" i="99"/>
  <c r="E5" i="99"/>
  <c r="F28" i="98"/>
  <c r="E28" i="98"/>
  <c r="D28" i="98"/>
  <c r="E26" i="98"/>
  <c r="D26" i="98"/>
  <c r="D29" i="98" s="1"/>
  <c r="F24" i="98"/>
  <c r="F22" i="98"/>
  <c r="F21" i="98"/>
  <c r="E20" i="98"/>
  <c r="D20" i="98"/>
  <c r="F19" i="98"/>
  <c r="F18" i="98"/>
  <c r="F17" i="98"/>
  <c r="E16" i="98"/>
  <c r="D16" i="98"/>
  <c r="F15" i="98"/>
  <c r="F14" i="98"/>
  <c r="F13" i="98"/>
  <c r="E12" i="98"/>
  <c r="D12" i="98"/>
  <c r="F11" i="98"/>
  <c r="F10" i="98"/>
  <c r="F9" i="98"/>
  <c r="F8" i="98"/>
  <c r="E7" i="98"/>
  <c r="D7" i="98"/>
  <c r="F6" i="98"/>
  <c r="F5" i="98"/>
  <c r="F4" i="98"/>
  <c r="F51" i="97"/>
  <c r="C76" i="97"/>
  <c r="D19" i="91" s="1"/>
  <c r="C72" i="97"/>
  <c r="D17" i="91" s="1"/>
  <c r="C69" i="97"/>
  <c r="D16" i="91" s="1"/>
  <c r="C57" i="97"/>
  <c r="C60" i="97" s="1"/>
  <c r="C52" i="97"/>
  <c r="C44" i="97"/>
  <c r="C41" i="97"/>
  <c r="C35" i="97"/>
  <c r="C21" i="97"/>
  <c r="C19" i="97"/>
  <c r="C16" i="97"/>
  <c r="C17" i="97" s="1"/>
  <c r="C13" i="97"/>
  <c r="C10" i="97"/>
  <c r="C6" i="97"/>
  <c r="E76" i="97"/>
  <c r="F19" i="91" s="1"/>
  <c r="D76" i="97"/>
  <c r="F75" i="97"/>
  <c r="F74" i="97"/>
  <c r="E72" i="97"/>
  <c r="D72" i="97"/>
  <c r="F71" i="97"/>
  <c r="F70" i="97"/>
  <c r="E69" i="97"/>
  <c r="F16" i="91" s="1"/>
  <c r="D69" i="97"/>
  <c r="F68" i="97"/>
  <c r="F67" i="97"/>
  <c r="F65" i="97"/>
  <c r="D64" i="97"/>
  <c r="F62" i="97"/>
  <c r="F59" i="97"/>
  <c r="F58" i="97"/>
  <c r="E57" i="97"/>
  <c r="E60" i="97" s="1"/>
  <c r="D57" i="97"/>
  <c r="D60" i="97" s="1"/>
  <c r="F56" i="97"/>
  <c r="F55" i="97"/>
  <c r="F54" i="97"/>
  <c r="E52" i="97"/>
  <c r="D52" i="97"/>
  <c r="D50" i="97"/>
  <c r="E44" i="97"/>
  <c r="E50" i="97" s="1"/>
  <c r="E41" i="97"/>
  <c r="D41" i="97"/>
  <c r="F40" i="97"/>
  <c r="E35" i="97"/>
  <c r="F34" i="97"/>
  <c r="F33" i="97"/>
  <c r="F32" i="97"/>
  <c r="F31" i="97"/>
  <c r="F30" i="97"/>
  <c r="F29" i="97"/>
  <c r="F28" i="97"/>
  <c r="F27" i="97"/>
  <c r="F26" i="97"/>
  <c r="F25" i="97"/>
  <c r="F24" i="97"/>
  <c r="F23" i="97"/>
  <c r="D23" i="97"/>
  <c r="D35" i="97" s="1"/>
  <c r="E21" i="97"/>
  <c r="D21" i="97"/>
  <c r="F20" i="97"/>
  <c r="E19" i="97"/>
  <c r="D19" i="97"/>
  <c r="F18" i="97"/>
  <c r="E16" i="97"/>
  <c r="E17" i="97" s="1"/>
  <c r="D16" i="97"/>
  <c r="D17" i="97" s="1"/>
  <c r="F15" i="97"/>
  <c r="E13" i="97"/>
  <c r="D13" i="97"/>
  <c r="F12" i="97"/>
  <c r="F11" i="97"/>
  <c r="E10" i="97"/>
  <c r="D10" i="97"/>
  <c r="F9" i="97"/>
  <c r="F8" i="97"/>
  <c r="F7" i="97"/>
  <c r="D6" i="97"/>
  <c r="F5" i="97"/>
  <c r="C13" i="94" l="1"/>
  <c r="F17" i="91"/>
  <c r="E42" i="97"/>
  <c r="C42" i="97"/>
  <c r="C37" i="40"/>
  <c r="C35" i="40" s="1"/>
  <c r="C17" i="49"/>
  <c r="F69" i="97"/>
  <c r="F76" i="97"/>
  <c r="F21" i="97"/>
  <c r="F52" i="97"/>
  <c r="C38" i="70"/>
  <c r="C39" i="41"/>
  <c r="C34" i="41" s="1"/>
  <c r="C86" i="41"/>
  <c r="F12" i="98"/>
  <c r="E10" i="99"/>
  <c r="C11" i="99"/>
  <c r="C12" i="99" s="1"/>
  <c r="C14" i="99" s="1"/>
  <c r="C23" i="98"/>
  <c r="C30" i="98" s="1"/>
  <c r="E7" i="99"/>
  <c r="D11" i="99"/>
  <c r="F7" i="98"/>
  <c r="F26" i="98"/>
  <c r="D23" i="98"/>
  <c r="D30" i="98" s="1"/>
  <c r="F16" i="98"/>
  <c r="F20" i="98"/>
  <c r="E23" i="98"/>
  <c r="E29" i="98"/>
  <c r="F29" i="98" s="1"/>
  <c r="D22" i="97"/>
  <c r="F35" i="97"/>
  <c r="F72" i="97"/>
  <c r="F10" i="97"/>
  <c r="F41" i="97"/>
  <c r="F49" i="97"/>
  <c r="C22" i="97"/>
  <c r="C7" i="94" s="1"/>
  <c r="C50" i="97"/>
  <c r="C73" i="97"/>
  <c r="C77" i="97" s="1"/>
  <c r="F13" i="97"/>
  <c r="E73" i="97"/>
  <c r="C14" i="97"/>
  <c r="F19" i="97"/>
  <c r="D42" i="97"/>
  <c r="E14" i="97"/>
  <c r="D14" i="97"/>
  <c r="F57" i="97"/>
  <c r="D73" i="97"/>
  <c r="D77" i="97" s="1"/>
  <c r="F60" i="97"/>
  <c r="F17" i="97"/>
  <c r="E22" i="97"/>
  <c r="F6" i="97"/>
  <c r="F16" i="97"/>
  <c r="F64" i="97"/>
  <c r="C44" i="40" l="1"/>
  <c r="H11" i="51"/>
  <c r="C53" i="97"/>
  <c r="E53" i="97"/>
  <c r="F73" i="97"/>
  <c r="F22" i="97"/>
  <c r="F42" i="97"/>
  <c r="E77" i="97"/>
  <c r="F77" i="97" s="1"/>
  <c r="C5" i="41"/>
  <c r="D12" i="99"/>
  <c r="E11" i="99"/>
  <c r="F23" i="98"/>
  <c r="E30" i="98"/>
  <c r="F30" i="98" s="1"/>
  <c r="D53" i="97"/>
  <c r="F50" i="97"/>
  <c r="F14" i="97"/>
  <c r="F53" i="97" l="1"/>
  <c r="C76" i="41"/>
  <c r="C87" i="41" s="1"/>
  <c r="D14" i="99"/>
  <c r="E14" i="99" s="1"/>
  <c r="E12" i="99"/>
  <c r="D25" i="93" l="1"/>
  <c r="D14" i="93"/>
  <c r="D10" i="93"/>
  <c r="D47" i="93"/>
  <c r="D48" i="93" s="1"/>
  <c r="C47" i="93"/>
  <c r="C48" i="93" s="1"/>
  <c r="C25" i="93"/>
  <c r="C14" i="93"/>
  <c r="C10" i="93"/>
  <c r="I19" i="92"/>
  <c r="H16" i="92"/>
  <c r="H17" i="92" s="1"/>
  <c r="G16" i="92"/>
  <c r="G17" i="92" s="1"/>
  <c r="F16" i="92"/>
  <c r="F17" i="92" s="1"/>
  <c r="E16" i="92"/>
  <c r="E17" i="92" s="1"/>
  <c r="D16" i="92"/>
  <c r="D17" i="92" s="1"/>
  <c r="C16" i="92"/>
  <c r="C17" i="92" s="1"/>
  <c r="I16" i="92"/>
  <c r="I17" i="92" s="1"/>
  <c r="H12" i="92"/>
  <c r="G12" i="92"/>
  <c r="H9" i="92"/>
  <c r="H13" i="92" s="1"/>
  <c r="G9" i="92"/>
  <c r="F9" i="92"/>
  <c r="F13" i="92" s="1"/>
  <c r="E9" i="92"/>
  <c r="E13" i="92" s="1"/>
  <c r="D13" i="92"/>
  <c r="C9" i="92"/>
  <c r="C13" i="92" s="1"/>
  <c r="I7" i="92"/>
  <c r="I5" i="92"/>
  <c r="C20" i="91"/>
  <c r="D14" i="91"/>
  <c r="D7" i="91"/>
  <c r="E20" i="91"/>
  <c r="G19" i="91"/>
  <c r="G17" i="91"/>
  <c r="G16" i="91"/>
  <c r="G15" i="91"/>
  <c r="F14" i="91"/>
  <c r="G13" i="91"/>
  <c r="G11" i="91"/>
  <c r="G10" i="91"/>
  <c r="G8" i="91"/>
  <c r="F7" i="91"/>
  <c r="G66" i="90"/>
  <c r="G63" i="90"/>
  <c r="G62" i="90"/>
  <c r="G44" i="90"/>
  <c r="D64" i="90"/>
  <c r="D59" i="90"/>
  <c r="C59" i="90"/>
  <c r="C55" i="90"/>
  <c r="D48" i="90"/>
  <c r="D45" i="90"/>
  <c r="D43" i="90" s="1"/>
  <c r="D28" i="90"/>
  <c r="C28" i="90"/>
  <c r="C19" i="90"/>
  <c r="D19" i="90" s="1"/>
  <c r="D17" i="90" s="1"/>
  <c r="D7" i="90"/>
  <c r="C7" i="90"/>
  <c r="G58" i="90"/>
  <c r="G56" i="90"/>
  <c r="E55" i="90"/>
  <c r="G53" i="90"/>
  <c r="F48" i="90"/>
  <c r="F45" i="90"/>
  <c r="F43" i="90" s="1"/>
  <c r="G29" i="90"/>
  <c r="F28" i="90"/>
  <c r="E28" i="90"/>
  <c r="G22" i="90"/>
  <c r="F17" i="90"/>
  <c r="G19" i="90"/>
  <c r="F7" i="90"/>
  <c r="E7" i="90"/>
  <c r="F9" i="89"/>
  <c r="F10" i="89" s="1"/>
  <c r="D8" i="89"/>
  <c r="D7" i="89"/>
  <c r="D6" i="89"/>
  <c r="I9" i="92" l="1"/>
  <c r="D20" i="91"/>
  <c r="G7" i="90"/>
  <c r="I13" i="92"/>
  <c r="I18" i="92" s="1"/>
  <c r="D18" i="92"/>
  <c r="G13" i="92"/>
  <c r="G18" i="92" s="1"/>
  <c r="E17" i="90"/>
  <c r="D26" i="93"/>
  <c r="D29" i="93" s="1"/>
  <c r="C26" i="93"/>
  <c r="C29" i="93" s="1"/>
  <c r="C18" i="92"/>
  <c r="E18" i="92"/>
  <c r="F18" i="92"/>
  <c r="H18" i="92"/>
  <c r="G20" i="90"/>
  <c r="G48" i="90"/>
  <c r="G59" i="90"/>
  <c r="C12" i="90"/>
  <c r="G14" i="91"/>
  <c r="G7" i="91"/>
  <c r="F20" i="91"/>
  <c r="G64" i="90"/>
  <c r="C17" i="90"/>
  <c r="G43" i="90"/>
  <c r="G28" i="90"/>
  <c r="G55" i="90"/>
  <c r="G17" i="90"/>
  <c r="B10" i="89"/>
  <c r="C11" i="90" l="1"/>
  <c r="C6" i="90" s="1"/>
  <c r="C68" i="90" s="1"/>
  <c r="E11" i="90"/>
  <c r="E6" i="90" s="1"/>
  <c r="E68" i="90" s="1"/>
  <c r="G20" i="91"/>
  <c r="D23" i="83" l="1"/>
  <c r="D14" i="83"/>
  <c r="D15" i="83" s="1"/>
  <c r="F11" i="90" l="1"/>
  <c r="F6" i="90" l="1"/>
  <c r="F68" i="90" s="1"/>
  <c r="G15" i="90" l="1"/>
  <c r="G13" i="90" l="1"/>
  <c r="G16" i="90" l="1"/>
  <c r="D12" i="90"/>
  <c r="D11" i="90" s="1"/>
  <c r="D6" i="90" s="1"/>
  <c r="G12" i="90" l="1"/>
  <c r="D68" i="90" l="1"/>
  <c r="G11" i="90"/>
  <c r="H39" i="87"/>
  <c r="G39" i="87"/>
  <c r="F39" i="87"/>
  <c r="E39" i="87"/>
  <c r="K28" i="85"/>
  <c r="L28" i="85" s="1"/>
  <c r="L26" i="85"/>
  <c r="K26" i="85"/>
  <c r="J26" i="85"/>
  <c r="I26" i="85"/>
  <c r="I29" i="85" s="1"/>
  <c r="H26" i="85"/>
  <c r="G26" i="85"/>
  <c r="F26" i="85"/>
  <c r="E26" i="85"/>
  <c r="D26" i="85"/>
  <c r="L24" i="85"/>
  <c r="K24" i="85"/>
  <c r="J24" i="85"/>
  <c r="H24" i="85"/>
  <c r="G24" i="85"/>
  <c r="F24" i="85"/>
  <c r="E24" i="85"/>
  <c r="D24" i="85"/>
  <c r="L22" i="85"/>
  <c r="K22" i="85"/>
  <c r="J22" i="85"/>
  <c r="H22" i="85"/>
  <c r="G22" i="85"/>
  <c r="F22" i="85"/>
  <c r="E22" i="85"/>
  <c r="D22" i="85"/>
  <c r="L20" i="85"/>
  <c r="K20" i="85"/>
  <c r="J20" i="85"/>
  <c r="I20" i="85"/>
  <c r="H20" i="85"/>
  <c r="G20" i="85"/>
  <c r="F20" i="85"/>
  <c r="E20" i="85"/>
  <c r="D20" i="85"/>
  <c r="L17" i="85"/>
  <c r="K17" i="85"/>
  <c r="J17" i="85"/>
  <c r="I17" i="85"/>
  <c r="H17" i="85"/>
  <c r="G17" i="85"/>
  <c r="F17" i="85"/>
  <c r="E17" i="85"/>
  <c r="D17" i="85"/>
  <c r="D28" i="84"/>
  <c r="D27" i="84"/>
  <c r="D25" i="84"/>
  <c r="F24" i="84"/>
  <c r="D24" i="84" s="1"/>
  <c r="D23" i="84"/>
  <c r="D22" i="84"/>
  <c r="E10" i="84"/>
  <c r="D10" i="84"/>
  <c r="G23" i="83"/>
  <c r="F23" i="83"/>
  <c r="E23" i="83"/>
  <c r="C23" i="83"/>
  <c r="G14" i="83"/>
  <c r="G15" i="83" s="1"/>
  <c r="E14" i="83"/>
  <c r="E15" i="83" s="1"/>
  <c r="F14" i="83"/>
  <c r="F15" i="83" s="1"/>
  <c r="C14" i="83"/>
  <c r="C15" i="83" s="1"/>
  <c r="G68" i="90" l="1"/>
  <c r="G6" i="90"/>
  <c r="L14" i="85"/>
  <c r="L29" i="85" s="1"/>
  <c r="E14" i="85"/>
  <c r="E29" i="85" s="1"/>
  <c r="G14" i="85"/>
  <c r="K14" i="85"/>
  <c r="K29" i="85" s="1"/>
  <c r="D14" i="85"/>
  <c r="D29" i="85" s="1"/>
  <c r="F14" i="85"/>
  <c r="F29" i="85" s="1"/>
  <c r="H14" i="85"/>
  <c r="H29" i="85" s="1"/>
  <c r="J14" i="85"/>
  <c r="J29" i="85" s="1"/>
  <c r="F29" i="84"/>
  <c r="E29" i="84"/>
  <c r="D19" i="84"/>
  <c r="D29" i="84" s="1"/>
  <c r="G29" i="85"/>
  <c r="F19" i="84"/>
  <c r="D59" i="62"/>
  <c r="I89" i="62"/>
  <c r="J89" i="62"/>
  <c r="I78" i="62"/>
  <c r="I80" i="62" s="1"/>
  <c r="D86" i="62"/>
  <c r="D89" i="62" s="1"/>
  <c r="D78" i="62"/>
  <c r="D80" i="62" s="1"/>
  <c r="I56" i="62"/>
  <c r="I16" i="62"/>
  <c r="D57" i="51"/>
  <c r="H12" i="51"/>
  <c r="I12" i="51"/>
  <c r="D43" i="51"/>
  <c r="D60" i="51" s="1"/>
  <c r="D33" i="51"/>
  <c r="D25" i="51"/>
  <c r="I59" i="62" l="1"/>
  <c r="D62" i="62"/>
  <c r="D47" i="62"/>
  <c r="D49" i="62" s="1"/>
  <c r="D24" i="62"/>
  <c r="I13" i="62"/>
  <c r="I62" i="62" l="1"/>
  <c r="D33" i="70"/>
  <c r="D29" i="42"/>
  <c r="D12" i="40"/>
  <c r="E12" i="40" l="1"/>
  <c r="D63" i="62"/>
  <c r="D28" i="42"/>
  <c r="E33" i="70"/>
  <c r="I9" i="51"/>
  <c r="I10" i="62" l="1"/>
  <c r="I33" i="51"/>
  <c r="E6" i="40"/>
  <c r="D10" i="49"/>
  <c r="D5" i="49"/>
  <c r="E5" i="49" s="1"/>
  <c r="D35" i="70"/>
  <c r="D38" i="70" s="1"/>
  <c r="D43" i="41"/>
  <c r="E43" i="41" s="1"/>
  <c r="D40" i="41"/>
  <c r="E40" i="41" s="1"/>
  <c r="D35" i="41"/>
  <c r="E35" i="41" s="1"/>
  <c r="D48" i="41"/>
  <c r="D61" i="41"/>
  <c r="D31" i="42"/>
  <c r="D12" i="42"/>
  <c r="D8" i="42"/>
  <c r="I24" i="62" l="1"/>
  <c r="D37" i="42"/>
  <c r="E42" i="70"/>
  <c r="I36" i="51"/>
  <c r="E35" i="70"/>
  <c r="D27" i="42"/>
  <c r="I31" i="51" s="1"/>
  <c r="E24" i="70"/>
  <c r="D37" i="40"/>
  <c r="E37" i="40" s="1"/>
  <c r="E10" i="49"/>
  <c r="D56" i="51"/>
  <c r="E79" i="41"/>
  <c r="D11" i="42"/>
  <c r="E61" i="41"/>
  <c r="D10" i="42"/>
  <c r="E48" i="41"/>
  <c r="D43" i="70"/>
  <c r="E43" i="70" s="1"/>
  <c r="D10" i="51"/>
  <c r="D78" i="41"/>
  <c r="E78" i="41" s="1"/>
  <c r="E38" i="70"/>
  <c r="I14" i="62"/>
  <c r="I13" i="51"/>
  <c r="D17" i="49"/>
  <c r="E17" i="49" s="1"/>
  <c r="I8" i="51"/>
  <c r="D31" i="51"/>
  <c r="I16" i="51"/>
  <c r="I44" i="62"/>
  <c r="I14" i="51"/>
  <c r="I7" i="51"/>
  <c r="D36" i="40"/>
  <c r="D39" i="41"/>
  <c r="E39" i="41" s="1"/>
  <c r="E36" i="40" l="1"/>
  <c r="D35" i="40"/>
  <c r="I11" i="51" s="1"/>
  <c r="I47" i="62"/>
  <c r="D55" i="51"/>
  <c r="I34" i="51"/>
  <c r="I39" i="51" s="1"/>
  <c r="I17" i="62"/>
  <c r="I9" i="62"/>
  <c r="I11" i="62"/>
  <c r="D11" i="62"/>
  <c r="I20" i="51"/>
  <c r="D9" i="51"/>
  <c r="D10" i="62" s="1"/>
  <c r="D32" i="51"/>
  <c r="D39" i="51" s="1"/>
  <c r="D34" i="41"/>
  <c r="I8" i="62"/>
  <c r="I22" i="62"/>
  <c r="D22" i="62"/>
  <c r="D16" i="42"/>
  <c r="D20" i="51"/>
  <c r="E85" i="41"/>
  <c r="E35" i="40" l="1"/>
  <c r="D44" i="40"/>
  <c r="I49" i="62"/>
  <c r="I29" i="62"/>
  <c r="I31" i="62" s="1"/>
  <c r="D23" i="62"/>
  <c r="I18" i="62"/>
  <c r="I19" i="51"/>
  <c r="D19" i="51"/>
  <c r="D9" i="42"/>
  <c r="E34" i="41"/>
  <c r="I40" i="51"/>
  <c r="D46" i="51"/>
  <c r="D52" i="51"/>
  <c r="D24" i="51"/>
  <c r="D81" i="41"/>
  <c r="E81" i="41" s="1"/>
  <c r="I52" i="51"/>
  <c r="I46" i="51"/>
  <c r="I63" i="62" l="1"/>
  <c r="D29" i="62"/>
  <c r="I17" i="51"/>
  <c r="I51" i="51" s="1"/>
  <c r="I56" i="51"/>
  <c r="D21" i="51"/>
  <c r="D8" i="51"/>
  <c r="E10" i="41"/>
  <c r="E11" i="41"/>
  <c r="D17" i="42"/>
  <c r="C9" i="94" s="1"/>
  <c r="C14" i="94" s="1"/>
  <c r="D86" i="41"/>
  <c r="E86" i="41" s="1"/>
  <c r="D23" i="42"/>
  <c r="D31" i="62" l="1"/>
  <c r="I55" i="51"/>
  <c r="I53" i="51"/>
  <c r="I26" i="51"/>
  <c r="D9" i="62"/>
  <c r="D59" i="51"/>
  <c r="E7" i="41"/>
  <c r="D18" i="42"/>
  <c r="E9" i="41"/>
  <c r="I61" i="51" l="1"/>
  <c r="D58" i="51"/>
  <c r="D5" i="41"/>
  <c r="D19" i="62"/>
  <c r="E5" i="41" l="1"/>
  <c r="E6" i="41"/>
  <c r="H89" i="62"/>
  <c r="C86" i="62"/>
  <c r="C89" i="62" s="1"/>
  <c r="H78" i="62"/>
  <c r="H80" i="62" s="1"/>
  <c r="C78" i="62"/>
  <c r="C80" i="62" s="1"/>
  <c r="H56" i="62"/>
  <c r="C59" i="62"/>
  <c r="C39" i="62"/>
  <c r="H16" i="62"/>
  <c r="H59" i="62" l="1"/>
  <c r="J56" i="62"/>
  <c r="C62" i="62"/>
  <c r="C47" i="62"/>
  <c r="E39" i="62"/>
  <c r="D7" i="42"/>
  <c r="D76" i="41"/>
  <c r="E76" i="41" s="1"/>
  <c r="H9" i="51"/>
  <c r="J9" i="51" s="1"/>
  <c r="H62" i="62" l="1"/>
  <c r="J62" i="62" s="1"/>
  <c r="J59" i="62"/>
  <c r="C49" i="62"/>
  <c r="E47" i="62"/>
  <c r="D87" i="41"/>
  <c r="E87" i="41" s="1"/>
  <c r="D14" i="42"/>
  <c r="D7" i="51"/>
  <c r="C57" i="51"/>
  <c r="E57" i="51" s="1"/>
  <c r="C43" i="51"/>
  <c r="C60" i="51" s="1"/>
  <c r="C33" i="51"/>
  <c r="E49" i="62" l="1"/>
  <c r="C63" i="62"/>
  <c r="E63" i="62" s="1"/>
  <c r="C24" i="62"/>
  <c r="D8" i="62"/>
  <c r="D17" i="51"/>
  <c r="I18" i="51" s="1"/>
  <c r="D19" i="42"/>
  <c r="E32" i="42"/>
  <c r="D18" i="62" l="1"/>
  <c r="D38" i="42"/>
  <c r="D51" i="51"/>
  <c r="D26" i="51"/>
  <c r="H8" i="51"/>
  <c r="H7" i="51"/>
  <c r="E31" i="42"/>
  <c r="C25" i="51"/>
  <c r="C24" i="51"/>
  <c r="E24" i="51" s="1"/>
  <c r="H36" i="51"/>
  <c r="H13" i="62"/>
  <c r="C11" i="42"/>
  <c r="E11" i="42" s="1"/>
  <c r="C10" i="42"/>
  <c r="H14" i="51"/>
  <c r="J14" i="51" s="1"/>
  <c r="H13" i="51"/>
  <c r="J13" i="51" s="1"/>
  <c r="H10" i="62"/>
  <c r="J10" i="62" s="1"/>
  <c r="C37" i="42"/>
  <c r="C29" i="42"/>
  <c r="E29" i="42" s="1"/>
  <c r="C28" i="42"/>
  <c r="C26" i="42"/>
  <c r="C12" i="42"/>
  <c r="C8" i="42"/>
  <c r="E8" i="42" s="1"/>
  <c r="D20" i="62" l="1"/>
  <c r="D53" i="51"/>
  <c r="D61" i="51" s="1"/>
  <c r="D62" i="51" s="1"/>
  <c r="H34" i="51"/>
  <c r="J34" i="51" s="1"/>
  <c r="J36" i="51"/>
  <c r="H9" i="62"/>
  <c r="J9" i="62" s="1"/>
  <c r="J8" i="51"/>
  <c r="H8" i="62"/>
  <c r="J8" i="62" s="1"/>
  <c r="J7" i="51"/>
  <c r="H33" i="51"/>
  <c r="E28" i="42"/>
  <c r="H20" i="51"/>
  <c r="E37" i="42"/>
  <c r="I19" i="62"/>
  <c r="I20" i="62" s="1"/>
  <c r="E10" i="42"/>
  <c r="H16" i="51"/>
  <c r="J16" i="51" s="1"/>
  <c r="C31" i="51"/>
  <c r="H44" i="62"/>
  <c r="C56" i="51"/>
  <c r="C10" i="51"/>
  <c r="C27" i="42"/>
  <c r="E27" i="42" s="1"/>
  <c r="H14" i="62"/>
  <c r="J14" i="62" s="1"/>
  <c r="C32" i="51"/>
  <c r="C17" i="42"/>
  <c r="E17" i="42" s="1"/>
  <c r="C9" i="51"/>
  <c r="C38" i="42"/>
  <c r="H19" i="62" s="1"/>
  <c r="C21" i="51"/>
  <c r="H47" i="62" l="1"/>
  <c r="J44" i="62"/>
  <c r="I32" i="62"/>
  <c r="D32" i="62"/>
  <c r="D90" i="62"/>
  <c r="I54" i="51"/>
  <c r="C55" i="51"/>
  <c r="E55" i="51" s="1"/>
  <c r="E56" i="51"/>
  <c r="C23" i="62"/>
  <c r="E23" i="62" s="1"/>
  <c r="E32" i="51"/>
  <c r="H24" i="62"/>
  <c r="J24" i="62" s="1"/>
  <c r="J33" i="51"/>
  <c r="H11" i="62"/>
  <c r="J11" i="62" s="1"/>
  <c r="J10" i="51"/>
  <c r="H19" i="51"/>
  <c r="J20" i="51"/>
  <c r="C10" i="62"/>
  <c r="E10" i="62" s="1"/>
  <c r="E9" i="51"/>
  <c r="C59" i="51"/>
  <c r="E21" i="51"/>
  <c r="I90" i="62"/>
  <c r="E38" i="42"/>
  <c r="E44" i="40"/>
  <c r="C25" i="42"/>
  <c r="H31" i="51"/>
  <c r="J31" i="51" s="1"/>
  <c r="C22" i="62"/>
  <c r="C39" i="51"/>
  <c r="E39" i="51" s="1"/>
  <c r="C11" i="62"/>
  <c r="C16" i="42"/>
  <c r="C20" i="51"/>
  <c r="E16" i="42" l="1"/>
  <c r="C18" i="42"/>
  <c r="D91" i="62"/>
  <c r="H49" i="62"/>
  <c r="J47" i="62"/>
  <c r="C58" i="51"/>
  <c r="E59" i="51"/>
  <c r="C29" i="62"/>
  <c r="H56" i="51"/>
  <c r="J19" i="51"/>
  <c r="C19" i="51"/>
  <c r="E19" i="51" s="1"/>
  <c r="E20" i="51"/>
  <c r="J11" i="51"/>
  <c r="C9" i="42"/>
  <c r="H22" i="62"/>
  <c r="H39" i="51"/>
  <c r="C46" i="51"/>
  <c r="E46" i="51" s="1"/>
  <c r="C52" i="51"/>
  <c r="E52" i="51" s="1"/>
  <c r="C23" i="42"/>
  <c r="E23" i="42" s="1"/>
  <c r="B56" i="51"/>
  <c r="H63" i="62" l="1"/>
  <c r="J63" i="62" s="1"/>
  <c r="J49" i="62"/>
  <c r="H29" i="62"/>
  <c r="J29" i="62" s="1"/>
  <c r="J22" i="62"/>
  <c r="C31" i="62"/>
  <c r="E31" i="62" s="1"/>
  <c r="E29" i="62"/>
  <c r="H55" i="51"/>
  <c r="J55" i="51" s="1"/>
  <c r="J56" i="51"/>
  <c r="H40" i="51"/>
  <c r="J40" i="51" s="1"/>
  <c r="J39" i="51"/>
  <c r="E9" i="42"/>
  <c r="E18" i="42"/>
  <c r="C19" i="62"/>
  <c r="E19" i="62" s="1"/>
  <c r="H52" i="51"/>
  <c r="J52" i="51" s="1"/>
  <c r="H46" i="51"/>
  <c r="J46" i="51" s="1"/>
  <c r="C8" i="51"/>
  <c r="E8" i="51" s="1"/>
  <c r="C22" i="42"/>
  <c r="H31" i="62" l="1"/>
  <c r="J31" i="62" s="1"/>
  <c r="C7" i="42"/>
  <c r="E7" i="42" s="1"/>
  <c r="C9" i="62"/>
  <c r="E9" i="62" s="1"/>
  <c r="C14" i="42" l="1"/>
  <c r="E14" i="42" s="1"/>
  <c r="C7" i="51"/>
  <c r="E7" i="51" s="1"/>
  <c r="C19" i="42" l="1"/>
  <c r="E19" i="42" s="1"/>
  <c r="C17" i="51"/>
  <c r="C8" i="62"/>
  <c r="C18" i="62" l="1"/>
  <c r="E8" i="62"/>
  <c r="E17" i="51"/>
  <c r="C51" i="51"/>
  <c r="C26" i="51"/>
  <c r="E26" i="51" s="1"/>
  <c r="C20" i="62" l="1"/>
  <c r="E20" i="62" s="1"/>
  <c r="E18" i="62"/>
  <c r="C53" i="51"/>
  <c r="E51" i="51"/>
  <c r="C90" i="62" l="1"/>
  <c r="E90" i="62" s="1"/>
  <c r="C32" i="62"/>
  <c r="E32" i="62" s="1"/>
  <c r="C61" i="51"/>
  <c r="E61" i="51" s="1"/>
  <c r="E53" i="51"/>
  <c r="D25" i="42" l="1"/>
  <c r="E25" i="42" s="1"/>
  <c r="D22" i="42" l="1"/>
  <c r="E22" i="42" s="1"/>
  <c r="D35" i="42" l="1"/>
  <c r="D39" i="42" l="1"/>
  <c r="D41" i="42" s="1"/>
  <c r="B10" i="49" l="1"/>
  <c r="G44" i="62" l="1"/>
  <c r="G14" i="51"/>
  <c r="B40" i="41" l="1"/>
  <c r="B29" i="42" l="1"/>
  <c r="B35" i="70" l="1"/>
  <c r="B57" i="51"/>
  <c r="B35" i="41"/>
  <c r="B43" i="41"/>
  <c r="B61" i="41"/>
  <c r="B67" i="41"/>
  <c r="B81" i="41"/>
  <c r="B78" i="41" l="1"/>
  <c r="B20" i="51" s="1"/>
  <c r="G36" i="51"/>
  <c r="G34" i="51" s="1"/>
  <c r="B38" i="70"/>
  <c r="B39" i="41"/>
  <c r="B34" i="41" s="1"/>
  <c r="B39" i="62"/>
  <c r="G56" i="62"/>
  <c r="B16" i="42" l="1"/>
  <c r="B86" i="41"/>
  <c r="J19" i="62" l="1"/>
  <c r="B27" i="42" l="1"/>
  <c r="E78" i="62"/>
  <c r="E80" i="62" s="1"/>
  <c r="E86" i="62"/>
  <c r="E89" i="62" s="1"/>
  <c r="J78" i="62"/>
  <c r="J80" i="62" s="1"/>
  <c r="B43" i="70"/>
  <c r="B37" i="42"/>
  <c r="G20" i="51" s="1"/>
  <c r="G19" i="51" s="1"/>
  <c r="G56" i="51" s="1"/>
  <c r="G41" i="51"/>
  <c r="G57" i="51" s="1"/>
  <c r="B12" i="40"/>
  <c r="B19" i="51"/>
  <c r="G11" i="62"/>
  <c r="B25" i="51"/>
  <c r="B5" i="49"/>
  <c r="G13" i="51" s="1"/>
  <c r="B37" i="40"/>
  <c r="B24" i="51"/>
  <c r="G16" i="62"/>
  <c r="G12" i="51"/>
  <c r="G13" i="62" s="1"/>
  <c r="G8" i="51"/>
  <c r="G9" i="62" s="1"/>
  <c r="G47" i="62"/>
  <c r="G49" i="62" s="1"/>
  <c r="B43" i="51"/>
  <c r="B60" i="51" s="1"/>
  <c r="B13" i="42"/>
  <c r="B12" i="42"/>
  <c r="G59" i="62"/>
  <c r="G62" i="62" s="1"/>
  <c r="G89" i="62"/>
  <c r="B86" i="62"/>
  <c r="B89" i="62" s="1"/>
  <c r="G78" i="62"/>
  <c r="G80" i="62" s="1"/>
  <c r="B78" i="62"/>
  <c r="B80" i="62" s="1"/>
  <c r="B59" i="62"/>
  <c r="B62" i="62" s="1"/>
  <c r="B47" i="62"/>
  <c r="B49" i="62" s="1"/>
  <c r="B31" i="42"/>
  <c r="G16" i="51" s="1"/>
  <c r="B8" i="42"/>
  <c r="B31" i="51" s="1"/>
  <c r="G7" i="51"/>
  <c r="G8" i="62" s="1"/>
  <c r="G63" i="62" l="1"/>
  <c r="G55" i="51"/>
  <c r="G17" i="62"/>
  <c r="G14" i="62"/>
  <c r="B17" i="49"/>
  <c r="B36" i="40"/>
  <c r="B63" i="62"/>
  <c r="B55" i="51"/>
  <c r="B21" i="51"/>
  <c r="B59" i="51" s="1"/>
  <c r="B58" i="51" s="1"/>
  <c r="B17" i="42"/>
  <c r="B10" i="42"/>
  <c r="B22" i="62"/>
  <c r="B38" i="42"/>
  <c r="B9" i="42"/>
  <c r="B33" i="51"/>
  <c r="B24" i="62" s="1"/>
  <c r="B28" i="42"/>
  <c r="B25" i="42" s="1"/>
  <c r="B11" i="42"/>
  <c r="G31" i="51"/>
  <c r="B10" i="51"/>
  <c r="B11" i="62" s="1"/>
  <c r="G9" i="51"/>
  <c r="B35" i="40" l="1"/>
  <c r="B18" i="42"/>
  <c r="B19" i="62" s="1"/>
  <c r="B9" i="51"/>
  <c r="B10" i="62" s="1"/>
  <c r="G19" i="62"/>
  <c r="G22" i="62"/>
  <c r="B8" i="51"/>
  <c r="B9" i="62" s="1"/>
  <c r="G10" i="62"/>
  <c r="G18" i="62" s="1"/>
  <c r="G33" i="51"/>
  <c r="G24" i="62" s="1"/>
  <c r="B44" i="40" l="1"/>
  <c r="B23" i="42" s="1"/>
  <c r="B22" i="42" s="1"/>
  <c r="B35" i="42" s="1"/>
  <c r="G11" i="51"/>
  <c r="G17" i="51" s="1"/>
  <c r="G26" i="51" s="1"/>
  <c r="G20" i="62"/>
  <c r="G51" i="51"/>
  <c r="G29" i="62"/>
  <c r="G31" i="62" s="1"/>
  <c r="G39" i="51"/>
  <c r="G52" i="51" s="1"/>
  <c r="B23" i="62"/>
  <c r="B29" i="62" s="1"/>
  <c r="B31" i="62" s="1"/>
  <c r="B39" i="51"/>
  <c r="B39" i="42"/>
  <c r="G90" i="62" l="1"/>
  <c r="G32" i="62"/>
  <c r="G53" i="51"/>
  <c r="G40" i="51"/>
  <c r="B46" i="51"/>
  <c r="G46" i="51"/>
  <c r="B76" i="41" l="1"/>
  <c r="B87" i="41" s="1"/>
  <c r="B7" i="42"/>
  <c r="G61" i="51"/>
  <c r="B7" i="51" l="1"/>
  <c r="B14" i="42"/>
  <c r="B19" i="42" s="1"/>
  <c r="B41" i="42" s="1"/>
  <c r="B17" i="51" l="1"/>
  <c r="G18" i="51" s="1"/>
  <c r="B8" i="62"/>
  <c r="B18" i="62" s="1"/>
  <c r="B20" i="62" s="1"/>
  <c r="B90" i="62" s="1"/>
  <c r="B91" i="62" s="1"/>
  <c r="B32" i="62" l="1"/>
  <c r="B26" i="51"/>
  <c r="B51" i="51"/>
  <c r="B53" i="51" s="1"/>
  <c r="B61" i="51" s="1"/>
  <c r="G54" i="51" l="1"/>
  <c r="H17" i="62" l="1"/>
  <c r="C35" i="42"/>
  <c r="H18" i="62" l="1"/>
  <c r="J17" i="62"/>
  <c r="C39" i="42"/>
  <c r="E39" i="42" s="1"/>
  <c r="E35" i="42"/>
  <c r="H17" i="51"/>
  <c r="J17" i="51" s="1"/>
  <c r="H20" i="62" l="1"/>
  <c r="J18" i="62"/>
  <c r="H18" i="51"/>
  <c r="J18" i="51" s="1"/>
  <c r="C41" i="42"/>
  <c r="H26" i="51"/>
  <c r="J26" i="51" s="1"/>
  <c r="H51" i="51"/>
  <c r="H90" i="62" l="1"/>
  <c r="J20" i="62"/>
  <c r="H32" i="62"/>
  <c r="J32" i="62" s="1"/>
  <c r="H53" i="51"/>
  <c r="J53" i="51" s="1"/>
  <c r="J51" i="51"/>
  <c r="C91" i="62" l="1"/>
  <c r="J90" i="62"/>
  <c r="H54" i="51"/>
  <c r="J54" i="51" s="1"/>
  <c r="H61" i="51"/>
  <c r="J61" i="51" s="1"/>
  <c r="D10" i="89" l="1"/>
</calcChain>
</file>

<file path=xl/sharedStrings.xml><?xml version="1.0" encoding="utf-8"?>
<sst xmlns="http://schemas.openxmlformats.org/spreadsheetml/2006/main" count="1252" uniqueCount="908">
  <si>
    <t xml:space="preserve"> 1.6. Elszámolásból származó bevételek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</si>
  <si>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</si>
  <si>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</si>
  <si>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</si>
  <si>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</si>
  <si>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</si>
  <si>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</si>
  <si>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</si>
  <si>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</si>
  <si>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</si>
  <si>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</si>
  <si>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Finanszírozási  bevételek összesen:</t>
  </si>
  <si>
    <t>Bevételek összesen:</t>
  </si>
  <si>
    <t>Működési kiadások</t>
  </si>
  <si>
    <t>Önkormányzat</t>
  </si>
  <si>
    <t>Felhalmozási kiadások</t>
  </si>
  <si>
    <t>Fejlesztési kiadások</t>
  </si>
  <si>
    <t>Felújítás</t>
  </si>
  <si>
    <t>Tartalékok</t>
  </si>
  <si>
    <t>Általános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</si>
  <si>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</si>
  <si>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</si>
  <si>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</si>
  <si>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</si>
  <si>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</si>
  <si>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</si>
  <si>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</si>
  <si>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</si>
  <si>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</si>
  <si>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</si>
  <si>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</si>
  <si>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</si>
  <si>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</si>
  <si>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</si>
  <si>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</si>
  <si>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</si>
  <si>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</si>
  <si>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</si>
  <si>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</si>
  <si>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</si>
  <si>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</si>
  <si>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</si>
  <si>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</si>
  <si>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</si>
  <si>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</si>
  <si>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</si>
  <si>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</si>
  <si>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</si>
  <si>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</si>
  <si>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4.1. Bérleti díjak</t>
  </si>
  <si>
    <t>4.2. Részesedés után kapott osztalék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</si>
  <si>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</si>
  <si>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</si>
  <si>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</si>
  <si>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</si>
  <si>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</si>
  <si>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4. Részesedések értékesítése</t>
  </si>
  <si>
    <t xml:space="preserve">  5. Részesedések megszűnéséhez kapcsolódó bevételek</t>
  </si>
  <si>
    <t>1. Működési célú garancia- és kezességvállalásból származó megtérülések áh-n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</si>
  <si>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</si>
  <si>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</si>
  <si>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</si>
  <si>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</si>
  <si>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</si>
  <si>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</si>
  <si>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</si>
  <si>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Finanszírozási bevételek összesen:</t>
  </si>
  <si>
    <t>Összes bevétel:</t>
  </si>
  <si>
    <t xml:space="preserve">  ebből közfoglalkoztatott</t>
  </si>
  <si>
    <t>Összesen</t>
  </si>
  <si>
    <t>Megnevezés</t>
  </si>
  <si>
    <t>Összesen: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</si>
  <si>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</si>
  <si>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</si>
  <si>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</si>
  <si>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</si>
  <si>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</si>
  <si>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Forgatási célú értékpapír vásárlás</t>
  </si>
  <si>
    <t>1.2. Felhalmozási célú egyéb támogatások</t>
  </si>
  <si>
    <t>Ebből: bérleti díjak</t>
  </si>
  <si>
    <t>IV. Finanszírozási kiadások</t>
  </si>
  <si>
    <t>Hitel törlesztés</t>
  </si>
  <si>
    <t>IV. Finanszírozási kiadások összesen: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</si>
  <si>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</si>
  <si>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</si>
  <si>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</si>
  <si>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</si>
  <si>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</si>
  <si>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</si>
  <si>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</si>
  <si>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</si>
  <si>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</si>
  <si>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</si>
  <si>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</si>
  <si>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</si>
  <si>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</si>
  <si>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</si>
  <si>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</si>
  <si>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</si>
  <si>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6. Értékpapír kibocsátás, értékesítés</t>
  </si>
  <si>
    <t>7. Hitelfelvétel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</si>
  <si>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</si>
  <si>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</si>
  <si>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</si>
  <si>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</si>
  <si>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</si>
  <si>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</si>
  <si>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</si>
  <si>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</si>
  <si>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</si>
  <si>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</si>
  <si>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</si>
  <si>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</si>
  <si>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</si>
  <si>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</si>
  <si>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</si>
  <si>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</si>
  <si>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</si>
  <si>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</si>
  <si>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</si>
  <si>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</si>
  <si>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</si>
  <si>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</si>
  <si>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</si>
  <si>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</si>
  <si>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</si>
  <si>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</si>
  <si>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</si>
  <si>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</si>
  <si>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</si>
  <si>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</si>
  <si>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</si>
  <si>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</si>
  <si>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</si>
  <si>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</si>
  <si>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</si>
  <si>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</si>
  <si>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</si>
  <si>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</si>
  <si>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</si>
  <si>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</si>
  <si>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</si>
  <si>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</si>
  <si>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</si>
  <si>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</si>
  <si>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</si>
  <si>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</si>
  <si>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</si>
  <si>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</si>
  <si>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</si>
  <si>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</si>
  <si>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</si>
  <si>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</si>
  <si>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</si>
  <si>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</si>
  <si>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</si>
  <si>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</si>
  <si>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</si>
  <si>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</si>
  <si>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</si>
  <si>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</si>
  <si>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</si>
  <si>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</si>
  <si>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</si>
  <si>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</si>
  <si>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</si>
  <si>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</si>
  <si>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</si>
  <si>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</si>
  <si>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</si>
  <si>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</si>
  <si>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</si>
  <si>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</si>
  <si>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</si>
  <si>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</si>
  <si>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</si>
  <si>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MEGNEVEZÉS</t>
  </si>
  <si>
    <t xml:space="preserve">      2.3.3. Települési adó</t>
  </si>
  <si>
    <t>9. Egyéb működési bevételek (kártérítés, kötbér, stb.)</t>
  </si>
  <si>
    <t>1. Költségvetési hiány belső finanszírozására szolgáló finanszírozási  bevételek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</si>
  <si>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</si>
  <si>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</si>
  <si>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</si>
  <si>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</si>
  <si>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</si>
  <si>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</si>
  <si>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</si>
  <si>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</si>
  <si>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</si>
  <si>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</si>
  <si>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</si>
  <si>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</si>
  <si>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9. Betét vásárlás</t>
  </si>
  <si>
    <t>3.3. Felhalmozási célú visszatérítendő támogatások, kölcsönök nyújtása áh-n belülre</t>
  </si>
  <si>
    <t>Önkormányzati támogatás</t>
  </si>
  <si>
    <t>Beruházás</t>
  </si>
  <si>
    <t>2. Működési célú támogatások államháztartáson kívülre</t>
  </si>
  <si>
    <t>Önkormányzat költségvetése</t>
  </si>
  <si>
    <t>II. Munkaadót terhelő járulékok</t>
  </si>
  <si>
    <t>III. Dologi kiadások</t>
  </si>
  <si>
    <t>1. Működési célú támogatások államháztartáson belülre</t>
  </si>
  <si>
    <t>3. Állami támogatás visszafizetése elszámolás alapján</t>
  </si>
  <si>
    <t>V. Ellátottak pénzbeli juttatásai</t>
  </si>
  <si>
    <t>Önkormányzati feladatok összesen: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</si>
  <si>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</si>
  <si>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</si>
  <si>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</si>
  <si>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</si>
  <si>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</si>
  <si>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</si>
  <si>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</si>
  <si>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</si>
  <si>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</si>
  <si>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</si>
  <si>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</si>
  <si>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</si>
  <si>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</si>
  <si>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</si>
  <si>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</si>
  <si>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dologi kiadások                                                                                                   </t>
  </si>
  <si>
    <t>Egyéb felhalmozási kiadások</t>
  </si>
  <si>
    <t>8. Állami támogatás megelőlegezés</t>
  </si>
  <si>
    <t>2.1. Hitel, kölcsön felvétele áh-n kívülről</t>
  </si>
  <si>
    <t>2.2. Belföldi értékpapírok bevételei</t>
  </si>
  <si>
    <t>2.3. Betét bevonás</t>
  </si>
  <si>
    <t>2.4. Államháztartáson belüli megelőlegezések</t>
  </si>
  <si>
    <t>Egyéb pénzügyi műveletek kiadásai</t>
  </si>
  <si>
    <t>Ápolási díj</t>
  </si>
  <si>
    <t>Működési célú támogatás államháztartáson belülre</t>
  </si>
  <si>
    <t>Közoktatási Intézményfenntartó Társulás (Óvoda)</t>
  </si>
  <si>
    <t>Balatonfüredi Közös Önkormányzati Hivatal (Hivatal)</t>
  </si>
  <si>
    <t>Működési célú támogatás államháztartáson kívülre</t>
  </si>
  <si>
    <t>I. Beruházások</t>
  </si>
  <si>
    <t>I. Beruházások összesen:</t>
  </si>
  <si>
    <t>II. Felújítások</t>
  </si>
  <si>
    <t>II. Felújítások összesen:</t>
  </si>
  <si>
    <t>III. Egyéb felhalmozási kiadások:</t>
  </si>
  <si>
    <t>9. Lekötött betét bevonása</t>
  </si>
  <si>
    <t xml:space="preserve">Egyéb önkormányzati támogatás, átmeneti segély </t>
  </si>
  <si>
    <t>Bérelt önkormányzati lakáson felújítás (ablakcsere)</t>
  </si>
  <si>
    <t>Kultúrház korlát</t>
  </si>
  <si>
    <t>1.4. Adósságkonszolidációs tám.</t>
  </si>
  <si>
    <t>1.3. Belterületi utak felújítása támogatás</t>
  </si>
  <si>
    <t>Balatonfüredi Többcélú Társulás (Jelzőrendszeres házi segítségnyújtás, Házi segítségnyújtás, belső ellenőrzés)</t>
  </si>
  <si>
    <t xml:space="preserve">    1.1. Előző év költségvetési maradványának  igénybevétele működési célra</t>
  </si>
  <si>
    <t>1.1. Helyi önk. működésének ált. támogatása</t>
  </si>
  <si>
    <t>AZ ÖNKORMÁNYZAT FŐÖSSZESÍTŐJE</t>
  </si>
  <si>
    <t>BEVÉTELEK ELŐIRÁNYZATA</t>
  </si>
  <si>
    <t>Az önkormányzat működési bevételei és kiadásai</t>
  </si>
  <si>
    <t>Immateriális javak beszerzése</t>
  </si>
  <si>
    <t>Egyéb tárgyi eszköz beszerzése</t>
  </si>
  <si>
    <t>Kisértékű eszközök beszerzése</t>
  </si>
  <si>
    <t>BURSA ösztöndíj</t>
  </si>
  <si>
    <t xml:space="preserve">Napelemes kandelláber </t>
  </si>
  <si>
    <t>Hulladékgyűjtők 4 db</t>
  </si>
  <si>
    <t>Mozgáskorlátozott feljáró (orvosi rendelő)</t>
  </si>
  <si>
    <t xml:space="preserve">      1.3. Magánszemélyek kommunális adója</t>
  </si>
  <si>
    <t>3. Egyéb közhatalmi bevételek  (bírság, pótlék)</t>
  </si>
  <si>
    <t>Eltérés</t>
  </si>
  <si>
    <t xml:space="preserve"> 1.7. Gyermekétkeztetés</t>
  </si>
  <si>
    <t xml:space="preserve"> 1.5. Helyi önk. Működési célú költségvetési támogatásai és kiegészítő támogatásai BMÖGF/63-12/2018.</t>
  </si>
  <si>
    <t>Balatonfüredi Eötvös Loránd Általános Iskola Tanulóiért Alapítvány (35/2018. (IV. 12.) hat.)</t>
  </si>
  <si>
    <t>Település fejlesztési koncepció</t>
  </si>
  <si>
    <t>2. Munkaadót terhelő járulékok és szoc.hj. adó</t>
  </si>
  <si>
    <t>Eszközszerzés EFOP pályázat</t>
  </si>
  <si>
    <t>EFOP Üzemeltetési anyagok beszerzése</t>
  </si>
  <si>
    <t>EFOP Egyéb szolgáltatások</t>
  </si>
  <si>
    <t>EFOP Működési célú ÁFA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</si>
  <si>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</si>
  <si>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2018.</t>
  </si>
  <si>
    <t>2019.</t>
  </si>
  <si>
    <t>2020.</t>
  </si>
  <si>
    <t>1. Helyi adó bevétel</t>
  </si>
  <si>
    <t>2. Vagyon és vagyonértékű jog értékesítéséből származó bevétel</t>
  </si>
  <si>
    <t>3. Osztalék, koncessziós díj és hozambevétel,</t>
  </si>
  <si>
    <t>4. tárgyi eszköz és immateriális jószág, részvény, részesedés, vállalalat értékesítésből vagy privatizációból származó bevétel</t>
  </si>
  <si>
    <t>5. Bírság, pótlék- és díjbevétel</t>
  </si>
  <si>
    <t>6. Kezességvállalással kapcsolatos megtérülés</t>
  </si>
  <si>
    <t>az önkormányzat adott évi saját bevételeinek 50%-a</t>
  </si>
  <si>
    <t>futamidő kezdete</t>
  </si>
  <si>
    <t>2021.</t>
  </si>
  <si>
    <t>Sorszám</t>
  </si>
  <si>
    <t xml:space="preserve">Bevételi jogcím </t>
  </si>
  <si>
    <t>Intézmények,</t>
  </si>
  <si>
    <t xml:space="preserve">Kedvezmény nélkül </t>
  </si>
  <si>
    <t xml:space="preserve">Kedvezmények </t>
  </si>
  <si>
    <t>adónemek</t>
  </si>
  <si>
    <t>elérhető</t>
  </si>
  <si>
    <t>összege</t>
  </si>
  <si>
    <t>bevétel Ft</t>
  </si>
  <si>
    <t>Ft</t>
  </si>
  <si>
    <t>1.</t>
  </si>
  <si>
    <t>2.</t>
  </si>
  <si>
    <t>3.</t>
  </si>
  <si>
    <t>4.</t>
  </si>
  <si>
    <t>5.</t>
  </si>
  <si>
    <t>Ellátottak térítési díjának ill. kártérítésének méltányossági alapon történő elengedésének összege</t>
  </si>
  <si>
    <t>Lakosság részére nyújtott lakásépítéshez, lakásfelújításhoz nyújtott kölcsönök elengedésének összege</t>
  </si>
  <si>
    <t>Helyi adónál, gépjárműadónál biztosított kedvezmény, mentesség összege</t>
  </si>
  <si>
    <t>Kommunális adó</t>
  </si>
  <si>
    <t>Iparűzési adó</t>
  </si>
  <si>
    <t>IFA személyek után</t>
  </si>
  <si>
    <t>Telekadó</t>
  </si>
  <si>
    <t>Talajterhelési díj</t>
  </si>
  <si>
    <t>Gépjárműadó</t>
  </si>
  <si>
    <t>Egyéb bírság</t>
  </si>
  <si>
    <t>Helyiségek, eszközök hasznosításából származó bevételből nyújtott kedvezmény, mentesség összege</t>
  </si>
  <si>
    <t>egyéb nyújtott kedvezmény vagy kölcsön elengedésének összege</t>
  </si>
  <si>
    <t>Összesen :</t>
  </si>
  <si>
    <t xml:space="preserve">Több éves kihatással járó döntésekből származó kötelezettségek célok szerint, </t>
  </si>
  <si>
    <t>évenkénti bontásban (Ft)</t>
  </si>
  <si>
    <t xml:space="preserve">Kötelezettség jogcíme </t>
  </si>
  <si>
    <t>Kötelezettség-</t>
  </si>
  <si>
    <t>Tárgyéven túli köt. Összesen (7+8+9+10)</t>
  </si>
  <si>
    <t>Összesen (4+5+6+11)</t>
  </si>
  <si>
    <t xml:space="preserve">vállalás </t>
  </si>
  <si>
    <t xml:space="preserve">kifizetés </t>
  </si>
  <si>
    <t xml:space="preserve">éve </t>
  </si>
  <si>
    <t>6.</t>
  </si>
  <si>
    <t>7.</t>
  </si>
  <si>
    <t>8.</t>
  </si>
  <si>
    <t>9.</t>
  </si>
  <si>
    <t>10.</t>
  </si>
  <si>
    <t>11.</t>
  </si>
  <si>
    <t>12.</t>
  </si>
  <si>
    <t>Működési célú hitel-törlesztés</t>
  </si>
  <si>
    <t>(tőke + kamat )</t>
  </si>
  <si>
    <t>Felhalmozási célú hitel-törlesztés</t>
  </si>
  <si>
    <t xml:space="preserve">(tőke + kamat) </t>
  </si>
  <si>
    <t>hitel összesen</t>
  </si>
  <si>
    <t>kamat összesen</t>
  </si>
  <si>
    <t>kezességvállalás: hitelek összesen</t>
  </si>
  <si>
    <t>kezességvállalás: hitelkamatok össz.</t>
  </si>
  <si>
    <t>Fejlesztés feladatonként</t>
  </si>
  <si>
    <t>Összesen: (1+4+9)</t>
  </si>
  <si>
    <t xml:space="preserve">EU Projekt megnevezése: </t>
  </si>
  <si>
    <t>Bevételek</t>
  </si>
  <si>
    <t>EU forrás</t>
  </si>
  <si>
    <t>Egyéb forrás</t>
  </si>
  <si>
    <t>Saját forrás</t>
  </si>
  <si>
    <t>Kiadások</t>
  </si>
  <si>
    <t>személyi juttatások járulékai</t>
  </si>
  <si>
    <t>dologi kiadások</t>
  </si>
  <si>
    <t>felújítások</t>
  </si>
  <si>
    <t>beruházások</t>
  </si>
  <si>
    <t>Az Önkormányzat adósságállományának alakulása</t>
  </si>
  <si>
    <t>lejárat, eszközök bel- és külföldi hitelezők szerinti bontásban (Ft-ban)</t>
  </si>
  <si>
    <t>Felvétel</t>
  </si>
  <si>
    <t xml:space="preserve">Lejárat </t>
  </si>
  <si>
    <t xml:space="preserve">Hitel jellege </t>
  </si>
  <si>
    <t>éve</t>
  </si>
  <si>
    <t>2021. után</t>
  </si>
  <si>
    <t>BELFÖLDI HITELÁLLOMÁNY</t>
  </si>
  <si>
    <t>Működési célú hitel állomány + kamat</t>
  </si>
  <si>
    <t xml:space="preserve">Hitel összesen </t>
  </si>
  <si>
    <t xml:space="preserve">Kamat összesen </t>
  </si>
  <si>
    <t>Felhalmozási célú hitel állomány+kamat</t>
  </si>
  <si>
    <t>Hitel összesen (7-10)</t>
  </si>
  <si>
    <t>Kamat összesen (12-15)</t>
  </si>
  <si>
    <t>Összesen: (1+6)</t>
  </si>
  <si>
    <t>KÜLFÖLDI HITELÁLLOMÁNY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</si>
  <si>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</si>
  <si>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</si>
  <si>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</si>
  <si>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</si>
  <si>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</si>
  <si>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</si>
  <si>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</si>
  <si>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</si>
  <si>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</si>
  <si>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</si>
  <si>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</si>
  <si>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</si>
  <si>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</si>
  <si>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</si>
  <si>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</si>
  <si>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 (18+23)</t>
  </si>
  <si>
    <t>28.</t>
  </si>
  <si>
    <t>Összesen: (17+32)</t>
  </si>
  <si>
    <t>EFOP-1.5.2-16-2017-00016</t>
  </si>
  <si>
    <t>Humán közszolgáltatások fejlesztése az Észak-Balatoni térségben</t>
  </si>
  <si>
    <t>személyi juttatások (bérköltség)</t>
  </si>
  <si>
    <t>egyéb személyi kiadások</t>
  </si>
  <si>
    <t>2019. év terv</t>
  </si>
  <si>
    <t>2020. év terv</t>
  </si>
  <si>
    <t>2021. év terv</t>
  </si>
  <si>
    <t>Hitel állomány december 31-én</t>
  </si>
  <si>
    <t>2022.</t>
  </si>
  <si>
    <t>Önkormányzati ingatlanvagyon</t>
  </si>
  <si>
    <t>Átvezetések</t>
  </si>
  <si>
    <t>Beemelés</t>
  </si>
  <si>
    <t>Üzleti</t>
  </si>
  <si>
    <t>Korlátozottan forgalomképes</t>
  </si>
  <si>
    <t>Forgalomképtelen</t>
  </si>
  <si>
    <t>Ebből: nemzetgazdasági szempontból kiemelt jelentőségű befektetett eszközök</t>
  </si>
  <si>
    <t>Ssz.</t>
  </si>
  <si>
    <t>Előző év</t>
  </si>
  <si>
    <t>Tárgyév</t>
  </si>
  <si>
    <t>%</t>
  </si>
  <si>
    <t>Bruttó</t>
  </si>
  <si>
    <t>Nettó</t>
  </si>
  <si>
    <t>Eszközök</t>
  </si>
  <si>
    <t>állományi érték (Ft)</t>
  </si>
  <si>
    <t>A.) Nemzeti vagyonba tartozó befektetett eszközök</t>
  </si>
  <si>
    <t>01.</t>
  </si>
  <si>
    <t>I. Immateriális javak</t>
  </si>
  <si>
    <t>1.1. Forgalomképtelen immateriális javak</t>
  </si>
  <si>
    <t>02.</t>
  </si>
  <si>
    <t>1.2. Korlátozottan forgalomképes immateriális javak</t>
  </si>
  <si>
    <t>03.</t>
  </si>
  <si>
    <t>1.3. Üzleti  immateriális javak</t>
  </si>
  <si>
    <t>04.</t>
  </si>
  <si>
    <t>II. Tárgyi eszközök</t>
  </si>
  <si>
    <t>05.</t>
  </si>
  <si>
    <t>1.Ingatlanok és kapcsolódó vagyoni értékű jogok</t>
  </si>
  <si>
    <t>06.</t>
  </si>
  <si>
    <t>1.1 Forgalomképtelen ingatlanok és kapcsolódó vagyoni értékű jogok</t>
  </si>
  <si>
    <t>07.</t>
  </si>
  <si>
    <t>Ebből :nemzetgazdasági szempontból kiemelt jelentőségű ingatlanok</t>
  </si>
  <si>
    <t>1.2. Korlátozottan forgalomképes ingatlanok és kapcsolódó vagyoni értékű jogok</t>
  </si>
  <si>
    <t>1.3. Üzleti ingatlanok és kapcsolódó vagyoni értékű jogok</t>
  </si>
  <si>
    <t>2. Gépek,berendezések, felszerelések, járművek</t>
  </si>
  <si>
    <t>2.1. Forgalomképtelen gépek,berendezések, felsz., járművek</t>
  </si>
  <si>
    <t>2.2. Korlátozottan forgalomképes gépek,berendezések, felszerelések, járművek</t>
  </si>
  <si>
    <t>2.3. Üzleti gépek,berendezések, felsz., járművek</t>
  </si>
  <si>
    <t>29.</t>
  </si>
  <si>
    <t>3. Tenyészállatok</t>
  </si>
  <si>
    <t>30.</t>
  </si>
  <si>
    <t>4. Beruházások, felújítások</t>
  </si>
  <si>
    <t>31.</t>
  </si>
  <si>
    <t>4.1. Forgalomképtelen eszköz létesítésére irányuló beruházások, felújítások</t>
  </si>
  <si>
    <t>32.</t>
  </si>
  <si>
    <t>Ebből :nemzetgazdasági szempontból kiemelt jelentőségű beruházások, felújítások</t>
  </si>
  <si>
    <t>33.</t>
  </si>
  <si>
    <t>4.2. Korlátozottan forgalomképes eszköz létesítésére irányuló beruházások, felújítások</t>
  </si>
  <si>
    <t>34.</t>
  </si>
  <si>
    <t>4.3. Üzleti eszköz létesítésére irányuló beruházások, felújítások</t>
  </si>
  <si>
    <t>35.</t>
  </si>
  <si>
    <t>5. Tárgyi eszközök értékhelyesbítése</t>
  </si>
  <si>
    <t>36.</t>
  </si>
  <si>
    <t>III. Befektetett pénzügyi eszközök</t>
  </si>
  <si>
    <t>37.</t>
  </si>
  <si>
    <t>1. Tartós részesedés</t>
  </si>
  <si>
    <t>38.</t>
  </si>
  <si>
    <t>1.1.Forgalomképtelen tartós részesedés</t>
  </si>
  <si>
    <t>39.</t>
  </si>
  <si>
    <t>Ebből: nemzetgazdasági szempontból kiemelt jelentőségűtartós részesedés</t>
  </si>
  <si>
    <t>40.</t>
  </si>
  <si>
    <t>1.2.  Korlátozottan forg.képes tartós részesedés</t>
  </si>
  <si>
    <t>41.</t>
  </si>
  <si>
    <t>1.3. Üzleti tartós részesedések</t>
  </si>
  <si>
    <t>42.</t>
  </si>
  <si>
    <t>2. Tartós hitelviszonyt mentestesítő értékpapírok korlátozottan forgalomképes</t>
  </si>
  <si>
    <t>43.</t>
  </si>
  <si>
    <t>3. Befektetett pénzügyi eszközök értékhelyesbítése</t>
  </si>
  <si>
    <t>44.</t>
  </si>
  <si>
    <t>IV. Koncesszióba, vagyonkezelésbe adott eszközök</t>
  </si>
  <si>
    <t>45.</t>
  </si>
  <si>
    <t>1. Koncesszióba, vagyonkezelésbe adott eszközök</t>
  </si>
  <si>
    <t>46.</t>
  </si>
  <si>
    <t>1.1. Koncesszióba, vagyonkezelésbe adott forgalomképtelen eszközök</t>
  </si>
  <si>
    <t>47.</t>
  </si>
  <si>
    <t>Ebből: nemzetgazdasági szempontból kiemelt jelentőségű koncesszióba, vagyonkezelésbe adott eszközök</t>
  </si>
  <si>
    <t>48.</t>
  </si>
  <si>
    <t>1.2. Koncesszióba, vagyonkezelésbe adott korlátozottan forgalomképes eszközök</t>
  </si>
  <si>
    <t>49.</t>
  </si>
  <si>
    <t>1.3. Koncesszióba, vagyonkezelésbe adott  üzleti eszközök</t>
  </si>
  <si>
    <t>50.</t>
  </si>
  <si>
    <t>2. Koncesszióba, vagyonkezelésbe adott eszközök értékhelyesbítése</t>
  </si>
  <si>
    <t>51.</t>
  </si>
  <si>
    <t xml:space="preserve">B) Nemzeti vagyonba tartozó forgóeszközök </t>
  </si>
  <si>
    <t>52.</t>
  </si>
  <si>
    <t>I. Készletek</t>
  </si>
  <si>
    <t>53.</t>
  </si>
  <si>
    <t xml:space="preserve">II. Értékpapírok </t>
  </si>
  <si>
    <t>54.</t>
  </si>
  <si>
    <t>1. Tartós részesedések</t>
  </si>
  <si>
    <t>55.</t>
  </si>
  <si>
    <t>2. Forgatási célú hitelviszonyt megtestesítő értékpapírok</t>
  </si>
  <si>
    <t>56.</t>
  </si>
  <si>
    <t>C.) Pénzeszközök</t>
  </si>
  <si>
    <t>57.</t>
  </si>
  <si>
    <t>I. Lekötött bankbetétek</t>
  </si>
  <si>
    <t>58.</t>
  </si>
  <si>
    <t>1. Éven túli lejáratú forint lekötött bankbetétek</t>
  </si>
  <si>
    <t>59.</t>
  </si>
  <si>
    <t>2. Éven túli lejáratú deviza lekötött bankbetétek</t>
  </si>
  <si>
    <t>60.</t>
  </si>
  <si>
    <t>II. Pénztárak, csekkek, betétkönyvek</t>
  </si>
  <si>
    <t>61.</t>
  </si>
  <si>
    <t>III. Forintszámlák</t>
  </si>
  <si>
    <t>62.</t>
  </si>
  <si>
    <t>IV. Devizaszámlák</t>
  </si>
  <si>
    <t>63.</t>
  </si>
  <si>
    <t>D.) Követelések</t>
  </si>
  <si>
    <t>64.</t>
  </si>
  <si>
    <t>I. Költségvetési évben esedékes követelések</t>
  </si>
  <si>
    <t>65.</t>
  </si>
  <si>
    <t>II. Költségvetési évet követően esedékes követelések</t>
  </si>
  <si>
    <t>66.</t>
  </si>
  <si>
    <t>III. Követelés jellegű sajátos elszámolások</t>
  </si>
  <si>
    <t>67.</t>
  </si>
  <si>
    <t>E.) Egyéb eszközoldali sajátos elszámolások</t>
  </si>
  <si>
    <t>68.</t>
  </si>
  <si>
    <t>I. December havi illetmények, munkabérek elsz.</t>
  </si>
  <si>
    <t>69.</t>
  </si>
  <si>
    <t>II. Utalványok, bérletek és más hasonló, készpénzt-helyettesítő fizetési eszköznek nem minősülő eszk.elsz.</t>
  </si>
  <si>
    <t>70.</t>
  </si>
  <si>
    <t>1. Más előzetesen felszámított levonható általános forgalmi adó</t>
  </si>
  <si>
    <t>2. Más fizetendő általános forgalmi adó</t>
  </si>
  <si>
    <t>F.) Aktív időbeli elhatárolások</t>
  </si>
  <si>
    <t>175.</t>
  </si>
  <si>
    <t>1. Eredményszemléletű bevételek aktív időbeli elhatárolása</t>
  </si>
  <si>
    <t>172.</t>
  </si>
  <si>
    <t>2. Költségek, ráfordítások aktív időbeli elhatárolása</t>
  </si>
  <si>
    <t>173.</t>
  </si>
  <si>
    <t>3. Halasztott ráfordítások</t>
  </si>
  <si>
    <t>174.</t>
  </si>
  <si>
    <t xml:space="preserve">Eszközök összesen: </t>
  </si>
  <si>
    <t>176.</t>
  </si>
  <si>
    <t xml:space="preserve">Könyvviteli mérlegen kívüli eszközök </t>
  </si>
  <si>
    <t>1. "0"-ra leírt, de használatban lévő eszközök állománya</t>
  </si>
  <si>
    <t>2. használatban lévő kisértékű immateriális javak, tárgyi eszközök, készletek</t>
  </si>
  <si>
    <t>3. Államháztartáson belüli vagyonkezelésbe adott eszközök</t>
  </si>
  <si>
    <t>4. Bérbe vett befektetett eszközök</t>
  </si>
  <si>
    <t>5. Letétbe, bizományba. üzemeltetésre átvett befektetett eszközök</t>
  </si>
  <si>
    <t>6. Bérbe vett készletek</t>
  </si>
  <si>
    <t>7. Letétbe, bizományba átvett készletek</t>
  </si>
  <si>
    <t>8. Kulturális javak és régészeti leletek</t>
  </si>
  <si>
    <t>08.</t>
  </si>
  <si>
    <t>9.Támogatási célú előlegekkel kapcsolatos elszámolási követelések</t>
  </si>
  <si>
    <t>09.</t>
  </si>
  <si>
    <t>10. Egyéb függő követelések</t>
  </si>
  <si>
    <t>11. Biztos (jövőbeni) követelések</t>
  </si>
  <si>
    <t xml:space="preserve">   </t>
  </si>
  <si>
    <t>Sor-</t>
  </si>
  <si>
    <t>Források</t>
  </si>
  <si>
    <t>szám</t>
  </si>
  <si>
    <t xml:space="preserve">G) Saját tőke </t>
  </si>
  <si>
    <t>76.</t>
  </si>
  <si>
    <t>I. Nemzeti vagyon induláskori értéke</t>
  </si>
  <si>
    <t>77.</t>
  </si>
  <si>
    <t>II. Nemzeti vagyon változásai</t>
  </si>
  <si>
    <t>78.</t>
  </si>
  <si>
    <t>III. Egyéb eszközök induláskori értéke és változásai</t>
  </si>
  <si>
    <t>79.</t>
  </si>
  <si>
    <t>IV. Felhalmozott eredmény</t>
  </si>
  <si>
    <t>80.</t>
  </si>
  <si>
    <t>V. Eszközök értékhelybítésének forrása</t>
  </si>
  <si>
    <t>81.</t>
  </si>
  <si>
    <t>VI. Mérleg szerinti eredmény</t>
  </si>
  <si>
    <t>82.</t>
  </si>
  <si>
    <t>H) Kötelezettségek</t>
  </si>
  <si>
    <t>83.</t>
  </si>
  <si>
    <t>I. Kölségvetési évben esedékes kötelezettségek</t>
  </si>
  <si>
    <t>84.</t>
  </si>
  <si>
    <t>II. Költségvetési évet követően esedékes kötelezettségek</t>
  </si>
  <si>
    <t>85.</t>
  </si>
  <si>
    <t>III. Kötelezettségjellegű sajátos elszámolások</t>
  </si>
  <si>
    <t>86.</t>
  </si>
  <si>
    <t>I) Kincstári számlavezetéssel kapcsolatos elszámolások</t>
  </si>
  <si>
    <t>87.</t>
  </si>
  <si>
    <t>J) Passzív időbeli elhatárolások</t>
  </si>
  <si>
    <t>88.</t>
  </si>
  <si>
    <t>Források összesen:</t>
  </si>
  <si>
    <t>89.</t>
  </si>
  <si>
    <t>Könyvviteli mérlegen kívüli függő kötelezettségek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</si>
  <si>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</si>
  <si>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</si>
  <si>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</si>
  <si>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</si>
  <si>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</si>
  <si>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 xml:space="preserve"> Kimutatás az immateriális javak, tárgyi eszközök koncesszióba, vagyonkezelésbe adott eszközök állományának alakulásáról (Ft)</t>
  </si>
  <si>
    <t>#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</si>
  <si>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</si>
  <si>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</si>
  <si>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</si>
  <si>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</si>
  <si>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</si>
  <si>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</si>
  <si>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</si>
  <si>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</si>
  <si>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</si>
  <si>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02</t>
  </si>
  <si>
    <t>Immateriális javak beszerzése, nem aktivált beruházások</t>
  </si>
  <si>
    <t>04</t>
  </si>
  <si>
    <t>Beruházásokból, felújításokból aktivált érték</t>
  </si>
  <si>
    <t>07</t>
  </si>
  <si>
    <t>08</t>
  </si>
  <si>
    <t>Összes növekedés  (=02+…+07)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</si>
  <si>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</si>
  <si>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</si>
  <si>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</si>
  <si>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</si>
  <si>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</si>
  <si>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</si>
  <si>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</si>
  <si>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</si>
  <si>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</si>
  <si>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</si>
  <si>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</si>
  <si>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</si>
  <si>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</si>
  <si>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</si>
  <si>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</si>
  <si>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</si>
  <si>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</si>
  <si>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Székhely</t>
  </si>
  <si>
    <t>100%-os önkormányzati részesedés</t>
  </si>
  <si>
    <t>összesen:</t>
  </si>
  <si>
    <t>75% feletti önkormányzati részesedés</t>
  </si>
  <si>
    <t>50% feletti önkormányzati részesedés</t>
  </si>
  <si>
    <t>25% feletti önkormányzati részesedés</t>
  </si>
  <si>
    <t>25% alatti önkormányzati részesedés</t>
  </si>
  <si>
    <t>Bakonykarszt Zrt.</t>
  </si>
  <si>
    <t>8200. Veszprém, Pápai u. 41.</t>
  </si>
  <si>
    <t>Közvil Zrt.</t>
  </si>
  <si>
    <t>8800. Nagykanizsa, Csengery u. 9.</t>
  </si>
  <si>
    <t>Részesedések mindösszesen:</t>
  </si>
  <si>
    <t>Kárpótlási jegyek</t>
  </si>
  <si>
    <t>Mindösszesen:</t>
  </si>
  <si>
    <t>A HELYI ÖNKORMÁNYZAT TULAJDONÁBAN ÁLLÓ GAZDÁLKODÓ SZERVEZETEK MŰKÖDÉSÉBŐL SZÁRMAZÓ KÖTELEZETTSÉGEK</t>
  </si>
  <si>
    <t>Kötelezettség a részesedés arányában    2017.12.31.</t>
  </si>
  <si>
    <t>Érték 2017.12.31. (Ft)</t>
  </si>
  <si>
    <t>Érték 2018.12.31. (Ft)</t>
  </si>
  <si>
    <t>Kötelezettség a részesedés arányában    2018.12.31.</t>
  </si>
  <si>
    <t>Összeg (Ft)</t>
  </si>
  <si>
    <t>Pénzkészlet tárgyidőszak elején</t>
  </si>
  <si>
    <t>Költségvetési bevételek                                                                                         (+)</t>
  </si>
  <si>
    <t>03</t>
  </si>
  <si>
    <t>Finanszírozási bevételek    (kivéve maradvány igénybevétel)                                   (+)</t>
  </si>
  <si>
    <t>Költségvetési kiadások                                                                                          (-)</t>
  </si>
  <si>
    <t>05</t>
  </si>
  <si>
    <t>Finanszírozási kiadások                                                                                         (-)</t>
  </si>
  <si>
    <t>06</t>
  </si>
  <si>
    <t>Sajátos  elszámolások                                                                                          (+/-)</t>
  </si>
  <si>
    <t>Kapott előlegek                                                                                                   (+/-)</t>
  </si>
  <si>
    <t>Pénzkészlet tárgyidőszak végén</t>
  </si>
  <si>
    <t>2018. év tény</t>
  </si>
  <si>
    <t>2018. év terv</t>
  </si>
  <si>
    <t>Terv összesen</t>
  </si>
  <si>
    <t>Előző időszak (Ft)</t>
  </si>
  <si>
    <t>Módosítások (+/-)</t>
  </si>
  <si>
    <t>Tárgyi időszak (Ft)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</si>
  <si>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</si>
  <si>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</si>
  <si>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</si>
  <si>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</si>
  <si>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</si>
  <si>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</si>
  <si>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</si>
  <si>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</si>
  <si>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</si>
  <si>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</si>
  <si>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</si>
  <si>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</si>
  <si>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</si>
  <si>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</si>
  <si>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</si>
  <si>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</si>
  <si>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</si>
  <si>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</si>
  <si>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</si>
  <si>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</si>
  <si>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</si>
  <si>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</si>
  <si>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</si>
  <si>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</si>
  <si>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</si>
  <si>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</si>
  <si>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</si>
  <si>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</si>
  <si>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</si>
  <si>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</si>
  <si>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</si>
  <si>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</si>
  <si>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</si>
  <si>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</si>
  <si>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</si>
  <si>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</si>
  <si>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</si>
  <si>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</si>
  <si>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</si>
  <si>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</si>
  <si>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</si>
  <si>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</si>
  <si>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</si>
  <si>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</si>
  <si>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</si>
  <si>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</si>
  <si>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D/I/6 Költségvetési évben esedékes követelések működési célú átvett pénzeszközre (&gt;=D/I/6a+D/I/6b+D/I/6c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</si>
  <si>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</si>
  <si>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pénzeszközre(&gt;=D/I/7a+D/I/7b+D/I/7c)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</si>
  <si>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</si>
  <si>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</si>
  <si>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</si>
  <si>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</si>
  <si>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</si>
  <si>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</si>
  <si>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</si>
  <si>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</si>
  <si>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</si>
  <si>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</si>
  <si>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</si>
  <si>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Előző időszak</t>
  </si>
  <si>
    <t>Tárgyi időszak</t>
  </si>
  <si>
    <t>E/II Fizetendő általános forgalmi adó elszámolása (=E/II/1+…+E/II/2)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</si>
  <si>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</si>
  <si>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</si>
  <si>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</si>
  <si>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</si>
  <si>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</si>
  <si>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</si>
  <si>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</si>
  <si>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</si>
  <si>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</si>
  <si>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</si>
  <si>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</si>
  <si>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</si>
  <si>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</si>
  <si>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</si>
  <si>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</si>
  <si>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</si>
  <si>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</si>
  <si>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</si>
  <si>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</si>
  <si>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</si>
  <si>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</si>
  <si>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H/I/1 Költségvetési évben esedékes kötelezettségek személyi juttatásokra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</si>
  <si>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</si>
  <si>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</si>
  <si>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</si>
  <si>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</si>
  <si>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215</t>
  </si>
  <si>
    <t>H/II/3 Költségvetési évet követően esedékes kötelezettségek dologi kiadásokra</t>
  </si>
  <si>
    <t>H/II/7 Költségvetési évet követően esedékes kötelezettségek felújításokra</t>
  </si>
  <si>
    <t>225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</si>
  <si>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</si>
  <si>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</si>
  <si>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</si>
  <si>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</si>
  <si>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</si>
  <si>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</si>
  <si>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H/III/8 Letétre, megőrzésre, fedezetkezelésre átvett pénzeszközök, biztosítékok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</si>
  <si>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</si>
  <si>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</si>
  <si>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</si>
  <si>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</si>
  <si>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</si>
  <si>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</si>
  <si>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</si>
  <si>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</si>
  <si>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</si>
  <si>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</si>
  <si>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</si>
  <si>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</si>
  <si>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</si>
  <si>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</si>
  <si>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</si>
  <si>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</si>
  <si>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</si>
  <si>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</si>
  <si>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</si>
  <si>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</si>
  <si>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</si>
  <si>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</si>
  <si>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</si>
  <si>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</si>
  <si>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</si>
  <si>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</si>
  <si>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</si>
  <si>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</si>
  <si>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18</t>
  </si>
  <si>
    <t>14 Bérköltség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</si>
  <si>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</si>
  <si>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</si>
  <si>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</si>
  <si>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</si>
  <si>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</si>
  <si>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</si>
  <si>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</si>
  <si>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</si>
  <si>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</si>
  <si>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</si>
  <si>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</t>
  </si>
  <si>
    <t>32</t>
  </si>
  <si>
    <t>VIII Pénzügyi műveletek eredményszemléletű bevételei (=17+18+19+20+21)</t>
  </si>
  <si>
    <t>24 Fizetendő kamatok és kamat jellegű ráfordítások</t>
  </si>
  <si>
    <t>IX Pénzügyi műveletek ráfordításai (=22+23+24+25+26)</t>
  </si>
  <si>
    <t>B)  PÉNZÜGYI MŰVELETEK EREDMÉNYE (=VIII-IX)</t>
  </si>
  <si>
    <t>44</t>
  </si>
  <si>
    <t>C)  MÉRLEG SZERINTI EREDMÉNY (=±A±B)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</si>
  <si>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</si>
  <si>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</si>
  <si>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</si>
  <si>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</si>
  <si>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</si>
  <si>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</si>
  <si>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</si>
  <si>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</si>
  <si>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</si>
  <si>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</si>
  <si>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H/I/7 Költségvetési évben esedékes kötelezettségek felújításokra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</si>
  <si>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</si>
  <si>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</si>
  <si>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</si>
  <si>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</si>
  <si>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Értékesítés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</si>
  <si>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</si>
  <si>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</si>
  <si>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</si>
  <si>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</si>
  <si>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sa</t>
  </si>
  <si>
    <t>Támogatás évközi változása - Május 15.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</si>
  <si>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</si>
  <si>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</si>
  <si>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</si>
  <si>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Többlettámogatás (ha a 7-6+9 &gt;0, akkor 7-6+9; egyébként 0)</t>
  </si>
  <si>
    <t>Visszafizetési kötelezettség (ha a 7-6+9 &lt;0, akkor 7-6+9 abszolútértéke; egyébként 0)</t>
  </si>
  <si>
    <t>2. melléklet I.6. Polgármesteri illetmény támogatása</t>
  </si>
  <si>
    <t>2. melléklet III.1. Szociális ágazati  összevont pótlék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</si>
  <si>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</si>
  <si>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</si>
  <si>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</si>
  <si>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3. melléklet I.9. A települési önkormányzatok szociális célú tüzelőanyag vásárlásához kapcsolódó támogatása</t>
  </si>
  <si>
    <t>Mindösszesen (=1+2+3+4+14+18+19+36+52+…+124)</t>
  </si>
  <si>
    <t>I.1. A települési  önkormányzatok működésének támogatása 09 01 01 01 00</t>
  </si>
  <si>
    <t>I.3. Határátkelőhelyek fenntartásának támogatása 09 01 01 03 00</t>
  </si>
  <si>
    <t>Az önkormányzatok általános, köznevelési és szociális feladataihoz kapcsolódó támogatások elszámolása</t>
  </si>
  <si>
    <t xml:space="preserve">A helyi önkormányzatok kiegészítő támogatásainak és egyéb kötött felhasználású támogatásainak elszámolása </t>
  </si>
  <si>
    <t>Állomány 2018.12.31.</t>
  </si>
  <si>
    <t>AZ ÖNKORMÁNYZAT MÉRLEGE 2019. ÉV</t>
  </si>
  <si>
    <t>2019. évi eredeti előirányzat</t>
  </si>
  <si>
    <t>2019. évi módosított előirányzat IV.</t>
  </si>
  <si>
    <t>2019. évi teljesítés</t>
  </si>
  <si>
    <t>MŰKÖDÉSI KIADÁSOK 2019. ÉV</t>
  </si>
  <si>
    <t>A/I/1 Vagyoni értékű jogok</t>
  </si>
  <si>
    <t>AZ ÖNKORMÁNYZAT EREDMÉNYKIMUTATÁSA 2019. ÉV</t>
  </si>
  <si>
    <t>AZ ÖNKORMÁNYZAT MARADVÁNYKIMUTATÁSA 2019. ÉV</t>
  </si>
  <si>
    <t>Bevétele és kiadások mérlege 2019. év</t>
  </si>
  <si>
    <t xml:space="preserve"> Az Önkormányzat felhalmozási bevételei és kiadásai  2019. év</t>
  </si>
  <si>
    <t xml:space="preserve"> Az Önkormányzat  kötelező feladatok bevételei és kiadásai  2019. év</t>
  </si>
  <si>
    <t>2019.12.31.-ig</t>
  </si>
  <si>
    <t>2019. évi költségvetést terhelő</t>
  </si>
  <si>
    <t>2023.</t>
  </si>
  <si>
    <t>2023. után</t>
  </si>
  <si>
    <t>Az önkormányzat által adott közvetett támogatások (kedvezmények) 2019. év</t>
  </si>
  <si>
    <t xml:space="preserve"> Az Önkormányzat önként vállalt feladatok bevételei és kiadásai  2019. év</t>
  </si>
  <si>
    <t xml:space="preserve"> Az Önkormányzat államigazgatási feladatok bevételei és kiadásai  2019. év</t>
  </si>
  <si>
    <t>FELHALMOZÁSI KIADÁSOK 2019. ÉV</t>
  </si>
  <si>
    <t>2019. év tény</t>
  </si>
  <si>
    <t>2022. év terv</t>
  </si>
  <si>
    <t xml:space="preserve">Adósságot keletkeztető ügyletekből és kezességvállalásokból fennálló kötelezettségek </t>
  </si>
  <si>
    <t>Forgalom 2019. év</t>
  </si>
  <si>
    <t>Állomány 2019.12.31.</t>
  </si>
  <si>
    <t>INGATLANVAGYON BRUTTÓ ÉRTÉK 2019. ÉV (FT)</t>
  </si>
  <si>
    <t>VAGYONKIMUTATÁS 2019. ÉV</t>
  </si>
  <si>
    <t>RÉSZESEDÉSEK ÉS ÉRTÉKPAPÍROK ÁLLOMÁNYA 2019. ÉV</t>
  </si>
  <si>
    <t>A 2019. december 31.-i adatok nem minden esetben állnak rendelkezésre, ezért az előző évi adatokat szerepeltettük.</t>
  </si>
  <si>
    <t>PÉNZESZKÖZÖK VÁLTOZÁSA 2019. ÉV</t>
  </si>
  <si>
    <t>EURÓPAI UNIÓS TÁMOGATÁSSAL MEGVALÓSULÓ PROGRAMOK BEVÉTELEI ÉS KIADÁSAI 2019. ÉV</t>
  </si>
  <si>
    <t xml:space="preserve">   6.1. Társadalombiztosítás pénzügyi alapjai</t>
  </si>
  <si>
    <t xml:space="preserve">   6.2. Közfoglalkoztatási támogatás</t>
  </si>
  <si>
    <t xml:space="preserve">   6.3. 2018. évi elszámolás KÖH</t>
  </si>
  <si>
    <t xml:space="preserve">   6.4. Szociális ágazati összevont pótlék</t>
  </si>
  <si>
    <t xml:space="preserve">   6.3. EU-s programok támogatása</t>
  </si>
  <si>
    <t>1.1. Felhalmozási célú központosított támogatások</t>
  </si>
  <si>
    <t xml:space="preserve">  2. Ingatlanok értékesítése</t>
  </si>
  <si>
    <t xml:space="preserve">  3. Egyéb tárgyi eszközök értékesítése</t>
  </si>
  <si>
    <t>2. Működési célú visszatérítendő támogatások, kölcsönök visszatérülése államháztartáson kívülről</t>
  </si>
  <si>
    <t>I. Személyi juttatások</t>
  </si>
  <si>
    <t xml:space="preserve">Személyi juttatások                                                                    </t>
  </si>
  <si>
    <t xml:space="preserve">EFOP személyi juttatások                                                                    </t>
  </si>
  <si>
    <t xml:space="preserve">Munkaadót terhelő járulékok                                                                              </t>
  </si>
  <si>
    <t xml:space="preserve">EFOP Munkaadót terhelő járulékok                                                                              </t>
  </si>
  <si>
    <t xml:space="preserve">Működési célú előzetesen felszámított ÁFA                          </t>
  </si>
  <si>
    <t>Céltartalék - 2020. évi megelőlegezés</t>
  </si>
  <si>
    <t>Céltartalék - falugondnok kiegészítő támogatása</t>
  </si>
  <si>
    <t>Pécselyi Református Egyházközség</t>
  </si>
  <si>
    <t xml:space="preserve">Egyéb felhalmozási célú támogatás ÁHB </t>
  </si>
  <si>
    <t>IV. Egyéb működési célú kiadások</t>
  </si>
  <si>
    <t>Ingatlanok beszerzése</t>
  </si>
  <si>
    <t>Eszközbeszerzés egészségügyi ellátáshoz</t>
  </si>
  <si>
    <t>Informatikai eszközök beszerzése</t>
  </si>
  <si>
    <t>Monitor beszerzése - hivatal</t>
  </si>
  <si>
    <t>Temető fejlesztése</t>
  </si>
  <si>
    <t>Közvilágítás bővítése</t>
  </si>
  <si>
    <t>Hivatal egyéb tárgyi eszközök beszerzése</t>
  </si>
  <si>
    <t>Projektor beszerzése</t>
  </si>
  <si>
    <t>Katolikus temető fa ravatalozó</t>
  </si>
  <si>
    <t>Járda javítás iskola előtt</t>
  </si>
  <si>
    <t>Fodrászat ablak csere</t>
  </si>
  <si>
    <t>Óvodafelújítás</t>
  </si>
  <si>
    <t>EFOP felújítás</t>
  </si>
  <si>
    <t>Egyéb növekedés</t>
  </si>
  <si>
    <t>Nem aktivált felújítások</t>
  </si>
  <si>
    <t>3. melléklet I. Helyi önkormányzatok működési célú költségvetési támogatásai összesen (20+….+ 34)</t>
  </si>
  <si>
    <t>30. cím Egyes önkormányzatok feladatainak támogatása</t>
  </si>
  <si>
    <t>37. cím A minimálbér és a garantált bérminimum emelés hatásának kompenzációja</t>
  </si>
  <si>
    <t>35. cím A falu- és tanyagondnoki szolgálat kiegészítő támogatása</t>
  </si>
  <si>
    <t>Támogatás évközi változása - Október 7.</t>
  </si>
  <si>
    <t>Költségvetési törvény szerint igényelt támogatás</t>
  </si>
  <si>
    <t>Az önkormányzat által az adott célra december 31-ig ténylegesen felhasznált összeg (6. és 8. oszlop közül a kisebb érték)</t>
  </si>
  <si>
    <t>11/A 92. sor szerinti 37. A minimálbér és a garantált bérminimum emelés hatásának kompenzációja címen nyújtott támogatás</t>
  </si>
  <si>
    <t>12. oszlop szerinti támogatásból az adott célra december 31-ig ténylegesen felhasznált összeg</t>
  </si>
  <si>
    <t>III.3. Egyes szociális és gyermekjóléti feladatok támogatása - család és gyermekjóléti szolgálat/központ kivételével 09 01 03 03 02</t>
  </si>
  <si>
    <t>III.5.a Intézményi gyermekétkeztetés támogatása 09 01 03 05 01</t>
  </si>
  <si>
    <t>Összesen  (=1+…+11)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</si>
</sst>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mmm\ d/"/>
    <numFmt numFmtId="166" formatCode="_-* #,##0\ _F_t_-;\-* #,##0\ _F_t_-;_-* &quot;-&quot;??\ _F_t_-;_-@_-"/>
    <numFmt numFmtId="167" formatCode="#\ ##0"/>
    <numFmt numFmtId="168" formatCode="0.0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i/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MS Sans Serif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7" borderId="1" applyNumberFormat="0" applyAlignment="0" applyProtection="0"/>
    <xf numFmtId="0" fontId="18" fillId="23" borderId="1" applyNumberFormat="0" applyAlignment="0" applyProtection="0"/>
    <xf numFmtId="0" fontId="9" fillId="2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ill="0" applyBorder="0" applyAlignment="0" applyProtection="0"/>
    <xf numFmtId="164" fontId="23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" fillId="7" borderId="1" applyNumberFormat="0" applyAlignment="0" applyProtection="0"/>
    <xf numFmtId="0" fontId="21" fillId="26" borderId="7" applyNumberFormat="0" applyFont="0" applyAlignment="0" applyProtection="0"/>
    <xf numFmtId="0" fontId="13" fillId="27" borderId="8" applyNumberFormat="0" applyAlignment="0" applyProtection="0"/>
    <xf numFmtId="0" fontId="11" fillId="0" borderId="6" applyNumberFormat="0" applyFill="0" applyAlignment="0" applyProtection="0"/>
    <xf numFmtId="0" fontId="17" fillId="28" borderId="0" applyNumberFormat="0" applyBorder="0" applyAlignment="0" applyProtection="0"/>
    <xf numFmtId="0" fontId="21" fillId="0" borderId="0"/>
    <xf numFmtId="0" fontId="24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26" borderId="7" applyNumberFormat="0" applyFont="0" applyAlignment="0" applyProtection="0"/>
    <xf numFmtId="0" fontId="13" fillId="27" borderId="8" applyNumberFormat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21" fillId="0" borderId="0"/>
    <xf numFmtId="0" fontId="31" fillId="0" borderId="0"/>
    <xf numFmtId="0" fontId="21" fillId="0" borderId="0"/>
    <xf numFmtId="0" fontId="32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" fillId="0" borderId="0"/>
    <xf numFmtId="164" fontId="2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24" fillId="0" borderId="0"/>
    <xf numFmtId="0" fontId="40" fillId="0" borderId="0"/>
  </cellStyleXfs>
  <cellXfs count="577">
    <xf numFmtId="0" fontId="0" fillId="0" borderId="0" xfId="0"/>
    <xf numFmtId="0" fontId="22" fillId="0" borderId="0" xfId="81" applyFont="1" applyFill="1" applyBorder="1" applyAlignment="1">
      <alignment horizontal="left" vertical="center" wrapText="1"/>
    </xf>
    <xf numFmtId="0" fontId="25" fillId="0" borderId="0" xfId="81" applyFont="1" applyAlignment="1">
      <alignment horizontal="center" wrapText="1"/>
    </xf>
    <xf numFmtId="0" fontId="22" fillId="0" borderId="0" xfId="81" applyFont="1"/>
    <xf numFmtId="0" fontId="22" fillId="0" borderId="14" xfId="81" applyFont="1" applyBorder="1"/>
    <xf numFmtId="3" fontId="22" fillId="0" borderId="14" xfId="81" applyNumberFormat="1" applyFont="1" applyBorder="1"/>
    <xf numFmtId="3" fontId="25" fillId="29" borderId="14" xfId="81" applyNumberFormat="1" applyFont="1" applyFill="1" applyBorder="1" applyAlignment="1">
      <alignment horizontal="right" wrapText="1"/>
    </xf>
    <xf numFmtId="0" fontId="22" fillId="0" borderId="0" xfId="71" applyFont="1"/>
    <xf numFmtId="3" fontId="22" fillId="30" borderId="14" xfId="80" applyNumberFormat="1" applyFont="1" applyFill="1" applyBorder="1" applyAlignment="1">
      <alignment horizontal="right" vertical="center" wrapText="1"/>
    </xf>
    <xf numFmtId="0" fontId="25" fillId="0" borderId="0" xfId="71" applyFont="1"/>
    <xf numFmtId="3" fontId="22" fillId="0" borderId="14" xfId="69" applyNumberFormat="1" applyFont="1" applyFill="1" applyBorder="1" applyAlignment="1">
      <alignment horizontal="right"/>
    </xf>
    <xf numFmtId="3" fontId="22" fillId="0" borderId="14" xfId="69" applyNumberFormat="1" applyFont="1" applyFill="1" applyBorder="1" applyAlignment="1"/>
    <xf numFmtId="3" fontId="25" fillId="0" borderId="0" xfId="71" applyNumberFormat="1" applyFont="1" applyBorder="1"/>
    <xf numFmtId="0" fontId="22" fillId="0" borderId="0" xfId="71" applyFont="1" applyBorder="1"/>
    <xf numFmtId="0" fontId="25" fillId="0" borderId="0" xfId="71" applyFont="1" applyBorder="1"/>
    <xf numFmtId="0" fontId="25" fillId="0" borderId="0" xfId="81" applyFont="1" applyBorder="1" applyAlignment="1">
      <alignment horizontal="center" vertical="center" wrapText="1"/>
    </xf>
    <xf numFmtId="3" fontId="25" fillId="0" borderId="0" xfId="75" applyNumberFormat="1" applyFont="1" applyBorder="1"/>
    <xf numFmtId="3" fontId="22" fillId="0" borderId="0" xfId="71" applyNumberFormat="1" applyFont="1"/>
    <xf numFmtId="0" fontId="25" fillId="0" borderId="0" xfId="78" applyFont="1" applyFill="1" applyAlignment="1">
      <alignment horizontal="center" vertical="center" wrapText="1"/>
    </xf>
    <xf numFmtId="3" fontId="22" fillId="0" borderId="0" xfId="81" applyNumberFormat="1" applyFont="1" applyFill="1" applyBorder="1" applyAlignment="1">
      <alignment horizontal="right" vertical="center" wrapText="1"/>
    </xf>
    <xf numFmtId="3" fontId="22" fillId="0" borderId="0" xfId="72" applyNumberFormat="1" applyFont="1" applyFill="1" applyBorder="1"/>
    <xf numFmtId="0" fontId="25" fillId="0" borderId="0" xfId="81" applyFont="1" applyFill="1" applyBorder="1" applyAlignment="1">
      <alignment horizontal="center" vertical="center" wrapText="1"/>
    </xf>
    <xf numFmtId="166" fontId="25" fillId="0" borderId="0" xfId="53" applyNumberFormat="1" applyFont="1" applyFill="1" applyAlignment="1">
      <alignment horizontal="center" vertical="center" wrapText="1"/>
    </xf>
    <xf numFmtId="0" fontId="25" fillId="0" borderId="0" xfId="78" applyFont="1" applyFill="1" applyBorder="1" applyAlignment="1">
      <alignment wrapText="1"/>
    </xf>
    <xf numFmtId="3" fontId="25" fillId="0" borderId="0" xfId="78" applyNumberFormat="1" applyFont="1" applyFill="1" applyBorder="1"/>
    <xf numFmtId="0" fontId="22" fillId="0" borderId="0" xfId="78" applyFont="1" applyFill="1" applyAlignment="1">
      <alignment wrapText="1"/>
    </xf>
    <xf numFmtId="0" fontId="22" fillId="0" borderId="0" xfId="78" applyFont="1" applyFill="1"/>
    <xf numFmtId="166" fontId="22" fillId="0" borderId="0" xfId="53" applyNumberFormat="1" applyFont="1" applyFill="1"/>
    <xf numFmtId="3" fontId="22" fillId="0" borderId="14" xfId="0" applyNumberFormat="1" applyFont="1" applyFill="1" applyBorder="1"/>
    <xf numFmtId="3" fontId="25" fillId="0" borderId="14" xfId="80" applyNumberFormat="1" applyFont="1" applyFill="1" applyBorder="1" applyAlignment="1">
      <alignment vertical="center" wrapText="1"/>
    </xf>
    <xf numFmtId="0" fontId="22" fillId="0" borderId="0" xfId="78" applyFont="1" applyFill="1" applyBorder="1" applyAlignment="1">
      <alignment wrapText="1"/>
    </xf>
    <xf numFmtId="0" fontId="22" fillId="0" borderId="0" xfId="78" applyFont="1" applyBorder="1" applyAlignment="1">
      <alignment wrapText="1"/>
    </xf>
    <xf numFmtId="0" fontId="22" fillId="0" borderId="0" xfId="72" applyFont="1" applyFill="1" applyBorder="1" applyAlignment="1">
      <alignment wrapText="1"/>
    </xf>
    <xf numFmtId="0" fontId="22" fillId="0" borderId="0" xfId="72" applyFont="1" applyFill="1" applyBorder="1" applyAlignment="1">
      <alignment horizontal="left" vertical="center" wrapText="1"/>
    </xf>
    <xf numFmtId="166" fontId="25" fillId="0" borderId="0" xfId="53" applyNumberFormat="1" applyFont="1" applyFill="1"/>
    <xf numFmtId="0" fontId="25" fillId="0" borderId="0" xfId="78" applyFont="1" applyFill="1"/>
    <xf numFmtId="0" fontId="22" fillId="0" borderId="18" xfId="78" applyFont="1" applyFill="1" applyBorder="1" applyAlignment="1">
      <alignment wrapText="1"/>
    </xf>
    <xf numFmtId="0" fontId="22" fillId="0" borderId="0" xfId="72" applyFont="1"/>
    <xf numFmtId="3" fontId="22" fillId="0" borderId="14" xfId="72" applyNumberFormat="1" applyFont="1" applyBorder="1"/>
    <xf numFmtId="3" fontId="25" fillId="0" borderId="14" xfId="72" applyNumberFormat="1" applyFont="1" applyBorder="1"/>
    <xf numFmtId="3" fontId="22" fillId="0" borderId="0" xfId="72" applyNumberFormat="1" applyFont="1"/>
    <xf numFmtId="3" fontId="22" fillId="30" borderId="14" xfId="72" applyNumberFormat="1" applyFont="1" applyFill="1" applyBorder="1"/>
    <xf numFmtId="3" fontId="22" fillId="0" borderId="14" xfId="72" applyNumberFormat="1" applyFont="1" applyFill="1" applyBorder="1"/>
    <xf numFmtId="0" fontId="22" fillId="0" borderId="0" xfId="72" applyFont="1" applyFill="1"/>
    <xf numFmtId="0" fontId="22" fillId="0" borderId="0" xfId="0" applyFont="1"/>
    <xf numFmtId="166" fontId="22" fillId="0" borderId="0" xfId="53" applyNumberFormat="1" applyFont="1" applyBorder="1"/>
    <xf numFmtId="0" fontId="22" fillId="0" borderId="0" xfId="81" applyFont="1" applyBorder="1"/>
    <xf numFmtId="3" fontId="22" fillId="0" borderId="0" xfId="81" applyNumberFormat="1" applyFont="1" applyBorder="1"/>
    <xf numFmtId="0" fontId="22" fillId="29" borderId="0" xfId="81" applyFont="1" applyFill="1" applyBorder="1"/>
    <xf numFmtId="0" fontId="25" fillId="29" borderId="0" xfId="81" applyFont="1" applyFill="1" applyBorder="1"/>
    <xf numFmtId="166" fontId="26" fillId="29" borderId="0" xfId="81" applyNumberFormat="1" applyFont="1" applyFill="1" applyBorder="1"/>
    <xf numFmtId="0" fontId="26" fillId="29" borderId="0" xfId="81" applyFont="1" applyFill="1" applyBorder="1"/>
    <xf numFmtId="0" fontId="26" fillId="0" borderId="0" xfId="81" applyFont="1" applyFill="1" applyBorder="1"/>
    <xf numFmtId="0" fontId="27" fillId="29" borderId="0" xfId="81" applyFont="1" applyFill="1" applyBorder="1"/>
    <xf numFmtId="0" fontId="25" fillId="29" borderId="0" xfId="81" applyFont="1" applyFill="1" applyBorder="1" applyAlignment="1">
      <alignment vertical="center"/>
    </xf>
    <xf numFmtId="0" fontId="22" fillId="29" borderId="0" xfId="81" applyFont="1" applyFill="1" applyBorder="1" applyAlignment="1">
      <alignment vertical="center" wrapText="1"/>
    </xf>
    <xf numFmtId="166" fontId="22" fillId="29" borderId="14" xfId="53" applyNumberFormat="1" applyFont="1" applyFill="1" applyBorder="1" applyAlignment="1">
      <alignment vertical="center"/>
    </xf>
    <xf numFmtId="0" fontId="22" fillId="29" borderId="0" xfId="81" applyFont="1" applyFill="1" applyBorder="1" applyAlignment="1">
      <alignment vertical="center"/>
    </xf>
    <xf numFmtId="3" fontId="25" fillId="29" borderId="0" xfId="81" applyNumberFormat="1" applyFont="1" applyFill="1" applyBorder="1" applyAlignment="1">
      <alignment vertical="center"/>
    </xf>
    <xf numFmtId="166" fontId="22" fillId="29" borderId="0" xfId="81" applyNumberFormat="1" applyFont="1" applyFill="1" applyBorder="1" applyAlignment="1">
      <alignment vertical="center"/>
    </xf>
    <xf numFmtId="3" fontId="22" fillId="29" borderId="14" xfId="81" applyNumberFormat="1" applyFont="1" applyFill="1" applyBorder="1" applyAlignment="1">
      <alignment horizontal="right" wrapText="1"/>
    </xf>
    <xf numFmtId="3" fontId="22" fillId="29" borderId="14" xfId="81" applyNumberFormat="1" applyFont="1" applyFill="1" applyBorder="1" applyAlignment="1">
      <alignment horizontal="right" vertical="center" wrapText="1"/>
    </xf>
    <xf numFmtId="0" fontId="25" fillId="0" borderId="0" xfId="81" applyFont="1" applyFill="1" applyBorder="1"/>
    <xf numFmtId="166" fontId="22" fillId="0" borderId="0" xfId="53" applyNumberFormat="1" applyFont="1"/>
    <xf numFmtId="0" fontId="22" fillId="0" borderId="0" xfId="81" applyFont="1" applyAlignment="1">
      <alignment horizontal="center" vertical="center"/>
    </xf>
    <xf numFmtId="0" fontId="25" fillId="0" borderId="0" xfId="81" applyFont="1"/>
    <xf numFmtId="0" fontId="25" fillId="0" borderId="0" xfId="81" applyFont="1" applyBorder="1"/>
    <xf numFmtId="0" fontId="25" fillId="29" borderId="0" xfId="81" applyFont="1" applyFill="1"/>
    <xf numFmtId="166" fontId="25" fillId="0" borderId="0" xfId="53" applyNumberFormat="1" applyFont="1"/>
    <xf numFmtId="166" fontId="25" fillId="0" borderId="0" xfId="81" applyNumberFormat="1" applyFont="1"/>
    <xf numFmtId="0" fontId="22" fillId="0" borderId="0" xfId="81" applyFont="1" applyAlignment="1">
      <alignment wrapText="1"/>
    </xf>
    <xf numFmtId="0" fontId="22" fillId="0" borderId="16" xfId="81" applyFont="1" applyBorder="1" applyAlignment="1">
      <alignment horizontal="left" vertical="center" wrapText="1"/>
    </xf>
    <xf numFmtId="3" fontId="22" fillId="0" borderId="0" xfId="81" applyNumberFormat="1" applyFont="1"/>
    <xf numFmtId="0" fontId="22" fillId="0" borderId="0" xfId="72" applyFont="1" applyFill="1" applyBorder="1"/>
    <xf numFmtId="0" fontId="22" fillId="0" borderId="0" xfId="72" applyFont="1" applyAlignment="1">
      <alignment wrapText="1"/>
    </xf>
    <xf numFmtId="0" fontId="22" fillId="0" borderId="0" xfId="72" applyFont="1" applyAlignment="1">
      <alignment horizontal="right" wrapText="1"/>
    </xf>
    <xf numFmtId="0" fontId="22" fillId="0" borderId="0" xfId="72" applyFont="1" applyAlignment="1">
      <alignment horizontal="right"/>
    </xf>
    <xf numFmtId="3" fontId="22" fillId="0" borderId="17" xfId="72" applyNumberFormat="1" applyFont="1" applyBorder="1"/>
    <xf numFmtId="3" fontId="22" fillId="0" borderId="14" xfId="72" applyNumberFormat="1" applyFont="1" applyBorder="1" applyAlignment="1">
      <alignment wrapText="1"/>
    </xf>
    <xf numFmtId="0" fontId="22" fillId="0" borderId="14" xfId="72" applyFont="1" applyBorder="1"/>
    <xf numFmtId="0" fontId="25" fillId="0" borderId="14" xfId="72" applyFont="1" applyBorder="1" applyAlignment="1">
      <alignment wrapText="1"/>
    </xf>
    <xf numFmtId="0" fontId="25" fillId="0" borderId="14" xfId="72" applyFont="1" applyBorder="1"/>
    <xf numFmtId="166" fontId="25" fillId="0" borderId="14" xfId="53" applyNumberFormat="1" applyFont="1" applyBorder="1"/>
    <xf numFmtId="0" fontId="25" fillId="0" borderId="0" xfId="72" applyFont="1"/>
    <xf numFmtId="166" fontId="22" fillId="0" borderId="14" xfId="53" applyNumberFormat="1" applyFont="1" applyBorder="1"/>
    <xf numFmtId="0" fontId="25" fillId="0" borderId="0" xfId="72" applyFont="1" applyBorder="1"/>
    <xf numFmtId="0" fontId="25" fillId="0" borderId="0" xfId="72" applyFont="1" applyBorder="1" applyAlignment="1">
      <alignment wrapText="1"/>
    </xf>
    <xf numFmtId="0" fontId="22" fillId="0" borderId="0" xfId="74" applyFont="1" applyAlignment="1">
      <alignment wrapText="1"/>
    </xf>
    <xf numFmtId="0" fontId="22" fillId="0" borderId="0" xfId="74" applyFont="1"/>
    <xf numFmtId="0" fontId="22" fillId="0" borderId="0" xfId="74" applyFont="1" applyAlignment="1">
      <alignment horizontal="right"/>
    </xf>
    <xf numFmtId="0" fontId="25" fillId="0" borderId="0" xfId="74" applyFont="1"/>
    <xf numFmtId="0" fontId="25" fillId="0" borderId="0" xfId="74" applyFont="1" applyBorder="1"/>
    <xf numFmtId="3" fontId="22" fillId="0" borderId="0" xfId="74" applyNumberFormat="1" applyFont="1"/>
    <xf numFmtId="0" fontId="25" fillId="0" borderId="0" xfId="74" applyFont="1" applyBorder="1" applyAlignment="1">
      <alignment wrapText="1"/>
    </xf>
    <xf numFmtId="3" fontId="25" fillId="0" borderId="0" xfId="74" applyNumberFormat="1" applyFont="1" applyBorder="1"/>
    <xf numFmtId="3" fontId="25" fillId="0" borderId="14" xfId="74" applyNumberFormat="1" applyFont="1" applyBorder="1"/>
    <xf numFmtId="3" fontId="22" fillId="0" borderId="14" xfId="74" applyNumberFormat="1" applyFont="1" applyBorder="1"/>
    <xf numFmtId="3" fontId="22" fillId="0" borderId="14" xfId="74" applyNumberFormat="1" applyFont="1" applyBorder="1" applyAlignment="1">
      <alignment wrapText="1"/>
    </xf>
    <xf numFmtId="3" fontId="22" fillId="29" borderId="14" xfId="82" applyNumberFormat="1" applyFont="1" applyFill="1" applyBorder="1" applyAlignment="1">
      <alignment horizontal="right" wrapText="1"/>
    </xf>
    <xf numFmtId="3" fontId="25" fillId="0" borderId="14" xfId="74" applyNumberFormat="1" applyFont="1" applyBorder="1" applyAlignment="1">
      <alignment wrapText="1"/>
    </xf>
    <xf numFmtId="3" fontId="22" fillId="0" borderId="14" xfId="81" applyNumberFormat="1" applyFont="1" applyFill="1" applyBorder="1" applyAlignment="1">
      <alignment vertical="center"/>
    </xf>
    <xf numFmtId="3" fontId="22" fillId="29" borderId="14" xfId="81" applyNumberFormat="1" applyFont="1" applyFill="1" applyBorder="1" applyAlignment="1">
      <alignment vertical="center"/>
    </xf>
    <xf numFmtId="3" fontId="25" fillId="0" borderId="0" xfId="71" applyNumberFormat="1" applyFont="1"/>
    <xf numFmtId="3" fontId="25" fillId="29" borderId="14" xfId="81" applyNumberFormat="1" applyFont="1" applyFill="1" applyBorder="1" applyAlignment="1">
      <alignment horizontal="right" vertical="center" wrapText="1"/>
    </xf>
    <xf numFmtId="3" fontId="22" fillId="0" borderId="14" xfId="81" applyNumberFormat="1" applyFont="1" applyBorder="1" applyAlignment="1">
      <alignment vertical="center"/>
    </xf>
    <xf numFmtId="3" fontId="25" fillId="0" borderId="14" xfId="81" applyNumberFormat="1" applyFont="1" applyBorder="1" applyAlignment="1">
      <alignment vertical="center"/>
    </xf>
    <xf numFmtId="166" fontId="25" fillId="0" borderId="14" xfId="53" applyNumberFormat="1" applyFont="1" applyBorder="1" applyAlignment="1">
      <alignment vertical="center"/>
    </xf>
    <xf numFmtId="3" fontId="28" fillId="0" borderId="14" xfId="81" applyNumberFormat="1" applyFont="1" applyFill="1" applyBorder="1" applyAlignment="1">
      <alignment vertical="center"/>
    </xf>
    <xf numFmtId="3" fontId="25" fillId="0" borderId="14" xfId="81" applyNumberFormat="1" applyFont="1" applyBorder="1" applyAlignment="1">
      <alignment horizontal="right" vertical="center" wrapText="1"/>
    </xf>
    <xf numFmtId="166" fontId="22" fillId="0" borderId="14" xfId="53" applyNumberFormat="1" applyFont="1" applyBorder="1" applyAlignment="1">
      <alignment vertical="center"/>
    </xf>
    <xf numFmtId="166" fontId="22" fillId="0" borderId="14" xfId="53" applyNumberFormat="1" applyFont="1" applyFill="1" applyBorder="1"/>
    <xf numFmtId="3" fontId="22" fillId="0" borderId="14" xfId="81" applyNumberFormat="1" applyFont="1" applyBorder="1" applyAlignment="1">
      <alignment horizontal="right" vertical="center" wrapText="1"/>
    </xf>
    <xf numFmtId="3" fontId="22" fillId="31" borderId="14" xfId="81" applyNumberFormat="1" applyFont="1" applyFill="1" applyBorder="1" applyAlignment="1">
      <alignment vertical="center"/>
    </xf>
    <xf numFmtId="166" fontId="25" fillId="29" borderId="14" xfId="53" applyNumberFormat="1" applyFont="1" applyFill="1" applyBorder="1" applyAlignment="1">
      <alignment vertical="center"/>
    </xf>
    <xf numFmtId="166" fontId="27" fillId="29" borderId="14" xfId="53" applyNumberFormat="1" applyFont="1" applyFill="1" applyBorder="1" applyAlignment="1">
      <alignment vertical="center"/>
    </xf>
    <xf numFmtId="166" fontId="25" fillId="29" borderId="14" xfId="53" applyNumberFormat="1" applyFont="1" applyFill="1" applyBorder="1"/>
    <xf numFmtId="3" fontId="22" fillId="29" borderId="14" xfId="81" applyNumberFormat="1" applyFont="1" applyFill="1" applyBorder="1"/>
    <xf numFmtId="166" fontId="22" fillId="29" borderId="14" xfId="53" applyNumberFormat="1" applyFont="1" applyFill="1" applyBorder="1" applyAlignment="1">
      <alignment vertical="center" wrapText="1"/>
    </xf>
    <xf numFmtId="3" fontId="25" fillId="0" borderId="14" xfId="69" applyNumberFormat="1" applyFont="1" applyFill="1" applyBorder="1"/>
    <xf numFmtId="3" fontId="25" fillId="0" borderId="14" xfId="69" applyNumberFormat="1" applyFont="1" applyBorder="1" applyAlignment="1"/>
    <xf numFmtId="0" fontId="25" fillId="0" borderId="14" xfId="71" applyFont="1" applyBorder="1"/>
    <xf numFmtId="3" fontId="25" fillId="0" borderId="14" xfId="69" applyNumberFormat="1" applyFont="1" applyFill="1" applyBorder="1" applyAlignment="1"/>
    <xf numFmtId="3" fontId="25" fillId="0" borderId="14" xfId="70" applyNumberFormat="1" applyFont="1" applyBorder="1" applyAlignment="1">
      <alignment wrapText="1"/>
    </xf>
    <xf numFmtId="3" fontId="22" fillId="31" borderId="14" xfId="0" applyNumberFormat="1" applyFont="1" applyFill="1" applyBorder="1"/>
    <xf numFmtId="0" fontId="29" fillId="0" borderId="0" xfId="89" applyFont="1"/>
    <xf numFmtId="0" fontId="22" fillId="0" borderId="0" xfId="89" applyFont="1" applyAlignment="1">
      <alignment horizontal="justify" wrapText="1"/>
    </xf>
    <xf numFmtId="0" fontId="29" fillId="0" borderId="0" xfId="89" applyFont="1" applyAlignment="1">
      <alignment wrapText="1"/>
    </xf>
    <xf numFmtId="0" fontId="30" fillId="0" borderId="0" xfId="89" applyFont="1"/>
    <xf numFmtId="3" fontId="29" fillId="0" borderId="0" xfId="89" applyNumberFormat="1" applyFont="1"/>
    <xf numFmtId="0" fontId="25" fillId="0" borderId="0" xfId="89" applyFont="1" applyBorder="1" applyAlignment="1">
      <alignment wrapText="1"/>
    </xf>
    <xf numFmtId="0" fontId="22" fillId="0" borderId="0" xfId="90" applyFont="1"/>
    <xf numFmtId="0" fontId="25" fillId="0" borderId="0" xfId="90" applyFont="1" applyAlignment="1">
      <alignment vertical="center"/>
    </xf>
    <xf numFmtId="0" fontId="25" fillId="0" borderId="15" xfId="91" applyFont="1" applyBorder="1" applyAlignment="1">
      <alignment horizontal="center"/>
    </xf>
    <xf numFmtId="0" fontId="25" fillId="0" borderId="23" xfId="91" applyFont="1" applyBorder="1" applyAlignment="1">
      <alignment horizontal="center"/>
    </xf>
    <xf numFmtId="0" fontId="22" fillId="0" borderId="20" xfId="91" applyFont="1" applyBorder="1"/>
    <xf numFmtId="0" fontId="22" fillId="0" borderId="24" xfId="91" applyFont="1" applyBorder="1"/>
    <xf numFmtId="0" fontId="25" fillId="0" borderId="24" xfId="91" applyFont="1" applyBorder="1" applyAlignment="1">
      <alignment horizontal="center"/>
    </xf>
    <xf numFmtId="0" fontId="25" fillId="0" borderId="17" xfId="91" applyFont="1" applyBorder="1" applyAlignment="1">
      <alignment horizontal="center"/>
    </xf>
    <xf numFmtId="0" fontId="25" fillId="0" borderId="25" xfId="91" applyFont="1" applyBorder="1" applyAlignment="1">
      <alignment horizontal="center"/>
    </xf>
    <xf numFmtId="0" fontId="25" fillId="0" borderId="17" xfId="91" applyFont="1" applyBorder="1" applyAlignment="1">
      <alignment wrapText="1"/>
    </xf>
    <xf numFmtId="0" fontId="25" fillId="0" borderId="17" xfId="91" applyFont="1" applyBorder="1"/>
    <xf numFmtId="167" fontId="25" fillId="0" borderId="17" xfId="91" applyNumberFormat="1" applyFont="1" applyBorder="1" applyAlignment="1">
      <alignment horizontal="right"/>
    </xf>
    <xf numFmtId="0" fontId="22" fillId="0" borderId="14" xfId="91" applyFont="1" applyBorder="1" applyAlignment="1">
      <alignment horizontal="center"/>
    </xf>
    <xf numFmtId="0" fontId="22" fillId="0" borderId="14" xfId="91" applyFont="1" applyBorder="1"/>
    <xf numFmtId="167" fontId="22" fillId="0" borderId="14" xfId="91" applyNumberFormat="1" applyFont="1" applyBorder="1" applyAlignment="1">
      <alignment horizontal="right"/>
    </xf>
    <xf numFmtId="0" fontId="25" fillId="0" borderId="14" xfId="91" applyFont="1" applyBorder="1" applyAlignment="1">
      <alignment horizontal="center" wrapText="1"/>
    </xf>
    <xf numFmtId="0" fontId="25" fillId="0" borderId="14" xfId="91" applyFont="1" applyBorder="1" applyAlignment="1">
      <alignment wrapText="1"/>
    </xf>
    <xf numFmtId="3" fontId="25" fillId="0" borderId="14" xfId="91" applyNumberFormat="1" applyFont="1" applyBorder="1" applyAlignment="1">
      <alignment horizontal="right"/>
    </xf>
    <xf numFmtId="0" fontId="22" fillId="0" borderId="14" xfId="90" applyFont="1" applyBorder="1"/>
    <xf numFmtId="3" fontId="22" fillId="0" borderId="14" xfId="91" applyNumberFormat="1" applyFont="1" applyBorder="1" applyAlignment="1">
      <alignment horizontal="right"/>
    </xf>
    <xf numFmtId="0" fontId="22" fillId="0" borderId="14" xfId="91" applyFont="1" applyBorder="1" applyAlignment="1">
      <alignment wrapText="1"/>
    </xf>
    <xf numFmtId="3" fontId="22" fillId="29" borderId="0" xfId="81" applyNumberFormat="1" applyFont="1" applyFill="1" applyBorder="1" applyAlignment="1">
      <alignment horizontal="right" wrapText="1"/>
    </xf>
    <xf numFmtId="0" fontId="25" fillId="0" borderId="15" xfId="91" applyFont="1" applyBorder="1" applyAlignment="1">
      <alignment horizontal="center" wrapText="1"/>
    </xf>
    <xf numFmtId="0" fontId="25" fillId="0" borderId="15" xfId="91" applyFont="1" applyBorder="1" applyAlignment="1">
      <alignment wrapText="1"/>
    </xf>
    <xf numFmtId="0" fontId="22" fillId="0" borderId="15" xfId="91" applyFont="1" applyBorder="1"/>
    <xf numFmtId="167" fontId="22" fillId="0" borderId="15" xfId="91" applyNumberFormat="1" applyFont="1" applyBorder="1" applyAlignment="1">
      <alignment horizontal="right"/>
    </xf>
    <xf numFmtId="0" fontId="25" fillId="0" borderId="14" xfId="91" applyFont="1" applyBorder="1" applyAlignment="1">
      <alignment horizontal="center"/>
    </xf>
    <xf numFmtId="0" fontId="25" fillId="0" borderId="14" xfId="91" applyFont="1" applyBorder="1"/>
    <xf numFmtId="3" fontId="25" fillId="0" borderId="27" xfId="91" applyNumberFormat="1" applyFont="1" applyBorder="1" applyAlignment="1">
      <alignment horizontal="right"/>
    </xf>
    <xf numFmtId="0" fontId="22" fillId="0" borderId="0" xfId="92" applyFont="1"/>
    <xf numFmtId="0" fontId="25" fillId="0" borderId="10" xfId="93" applyFont="1" applyBorder="1" applyAlignment="1">
      <alignment horizontal="center"/>
    </xf>
    <xf numFmtId="0" fontId="25" fillId="0" borderId="28" xfId="93" applyFont="1" applyBorder="1" applyAlignment="1">
      <alignment horizontal="center"/>
    </xf>
    <xf numFmtId="0" fontId="22" fillId="0" borderId="30" xfId="93" applyFont="1" applyBorder="1" applyAlignment="1">
      <alignment horizontal="center"/>
    </xf>
    <xf numFmtId="0" fontId="22" fillId="0" borderId="11" xfId="93" applyFont="1" applyBorder="1" applyAlignment="1">
      <alignment horizontal="center"/>
    </xf>
    <xf numFmtId="0" fontId="25" fillId="0" borderId="11" xfId="93" applyFont="1" applyBorder="1" applyAlignment="1">
      <alignment horizontal="center"/>
    </xf>
    <xf numFmtId="0" fontId="25" fillId="0" borderId="30" xfId="93" applyFont="1" applyBorder="1" applyAlignment="1">
      <alignment horizontal="center" wrapText="1"/>
    </xf>
    <xf numFmtId="0" fontId="22" fillId="0" borderId="31" xfId="93" applyFont="1" applyBorder="1" applyAlignment="1">
      <alignment horizontal="center"/>
    </xf>
    <xf numFmtId="0" fontId="22" fillId="0" borderId="12" xfId="93" applyFont="1" applyBorder="1" applyAlignment="1">
      <alignment horizontal="center"/>
    </xf>
    <xf numFmtId="0" fontId="25" fillId="0" borderId="12" xfId="93" applyFont="1" applyBorder="1" applyAlignment="1">
      <alignment horizontal="center"/>
    </xf>
    <xf numFmtId="0" fontId="22" fillId="0" borderId="12" xfId="93" applyFont="1" applyBorder="1" applyAlignment="1">
      <alignment horizontal="center" wrapText="1"/>
    </xf>
    <xf numFmtId="0" fontId="25" fillId="0" borderId="31" xfId="93" applyFont="1" applyBorder="1" applyAlignment="1">
      <alignment wrapText="1"/>
    </xf>
    <xf numFmtId="0" fontId="25" fillId="0" borderId="29" xfId="93" applyFont="1" applyBorder="1" applyAlignment="1">
      <alignment horizontal="center"/>
    </xf>
    <xf numFmtId="0" fontId="25" fillId="0" borderId="26" xfId="93" applyFont="1" applyBorder="1" applyAlignment="1">
      <alignment horizontal="center"/>
    </xf>
    <xf numFmtId="0" fontId="25" fillId="0" borderId="22" xfId="93" applyFont="1" applyBorder="1" applyAlignment="1">
      <alignment horizontal="center"/>
    </xf>
    <xf numFmtId="0" fontId="25" fillId="0" borderId="29" xfId="92" applyFont="1" applyBorder="1" applyAlignment="1">
      <alignment horizontal="center"/>
    </xf>
    <xf numFmtId="0" fontId="25" fillId="0" borderId="28" xfId="93" applyFont="1" applyBorder="1"/>
    <xf numFmtId="0" fontId="22" fillId="32" borderId="28" xfId="93" applyFont="1" applyFill="1" applyBorder="1"/>
    <xf numFmtId="0" fontId="22" fillId="0" borderId="32" xfId="93" applyFont="1" applyBorder="1"/>
    <xf numFmtId="0" fontId="22" fillId="0" borderId="33" xfId="93" applyFont="1" applyBorder="1"/>
    <xf numFmtId="0" fontId="22" fillId="0" borderId="29" xfId="92" applyFont="1" applyBorder="1"/>
    <xf numFmtId="0" fontId="25" fillId="0" borderId="11" xfId="93" applyFont="1" applyBorder="1"/>
    <xf numFmtId="0" fontId="22" fillId="32" borderId="11" xfId="93" applyFont="1" applyFill="1" applyBorder="1"/>
    <xf numFmtId="0" fontId="22" fillId="0" borderId="11" xfId="93" applyFont="1" applyBorder="1"/>
    <xf numFmtId="0" fontId="22" fillId="0" borderId="0" xfId="93" applyFont="1" applyBorder="1"/>
    <xf numFmtId="0" fontId="22" fillId="0" borderId="29" xfId="93" applyFont="1" applyBorder="1" applyAlignment="1">
      <alignment horizontal="center"/>
    </xf>
    <xf numFmtId="0" fontId="22" fillId="0" borderId="29" xfId="93" applyFont="1" applyBorder="1"/>
    <xf numFmtId="0" fontId="22" fillId="0" borderId="13" xfId="93" applyFont="1" applyBorder="1"/>
    <xf numFmtId="0" fontId="25" fillId="0" borderId="32" xfId="93" applyFont="1" applyBorder="1"/>
    <xf numFmtId="0" fontId="22" fillId="0" borderId="28" xfId="93" applyFont="1" applyBorder="1"/>
    <xf numFmtId="0" fontId="22" fillId="0" borderId="19" xfId="93" applyFont="1" applyBorder="1"/>
    <xf numFmtId="0" fontId="25" fillId="0" borderId="34" xfId="93" applyFont="1" applyBorder="1"/>
    <xf numFmtId="167" fontId="25" fillId="0" borderId="29" xfId="93" applyNumberFormat="1" applyFont="1" applyBorder="1"/>
    <xf numFmtId="0" fontId="22" fillId="0" borderId="29" xfId="92" applyFont="1" applyBorder="1" applyAlignment="1">
      <alignment wrapText="1"/>
    </xf>
    <xf numFmtId="0" fontId="22" fillId="0" borderId="29" xfId="92" applyFont="1" applyBorder="1" applyAlignment="1">
      <alignment horizontal="center"/>
    </xf>
    <xf numFmtId="3" fontId="22" fillId="0" borderId="29" xfId="93" applyNumberFormat="1" applyFont="1" applyBorder="1"/>
    <xf numFmtId="3" fontId="25" fillId="0" borderId="13" xfId="93" applyNumberFormat="1" applyFont="1" applyBorder="1"/>
    <xf numFmtId="3" fontId="22" fillId="0" borderId="29" xfId="92" applyNumberFormat="1" applyFont="1" applyBorder="1"/>
    <xf numFmtId="167" fontId="22" fillId="0" borderId="29" xfId="93" applyNumberFormat="1" applyFont="1" applyBorder="1"/>
    <xf numFmtId="3" fontId="22" fillId="0" borderId="13" xfId="93" applyNumberFormat="1" applyFont="1" applyBorder="1"/>
    <xf numFmtId="0" fontId="25" fillId="0" borderId="29" xfId="92" applyFont="1" applyBorder="1" applyAlignment="1">
      <alignment wrapText="1"/>
    </xf>
    <xf numFmtId="3" fontId="25" fillId="0" borderId="29" xfId="93" applyNumberFormat="1" applyFont="1" applyBorder="1"/>
    <xf numFmtId="0" fontId="25" fillId="0" borderId="0" xfId="92" applyFont="1"/>
    <xf numFmtId="0" fontId="22" fillId="0" borderId="10" xfId="92" applyFont="1" applyBorder="1" applyAlignment="1">
      <alignment horizontal="center"/>
    </xf>
    <xf numFmtId="0" fontId="25" fillId="0" borderId="29" xfId="93" applyFont="1" applyBorder="1"/>
    <xf numFmtId="0" fontId="22" fillId="32" borderId="29" xfId="93" applyFont="1" applyFill="1" applyBorder="1"/>
    <xf numFmtId="0" fontId="22" fillId="0" borderId="14" xfId="94" applyFont="1" applyBorder="1" applyAlignment="1">
      <alignment horizontal="left" wrapText="1"/>
    </xf>
    <xf numFmtId="0" fontId="22" fillId="0" borderId="14" xfId="94" applyFont="1" applyBorder="1" applyAlignment="1">
      <alignment horizontal="center"/>
    </xf>
    <xf numFmtId="3" fontId="22" fillId="0" borderId="29" xfId="93" applyNumberFormat="1" applyFont="1" applyBorder="1" applyAlignment="1">
      <alignment horizontal="right" wrapText="1"/>
    </xf>
    <xf numFmtId="3" fontId="22" fillId="0" borderId="29" xfId="93" applyNumberFormat="1" applyFont="1" applyBorder="1" applyAlignment="1">
      <alignment horizontal="right"/>
    </xf>
    <xf numFmtId="0" fontId="22" fillId="0" borderId="29" xfId="93" applyFont="1" applyBorder="1" applyAlignment="1">
      <alignment wrapText="1"/>
    </xf>
    <xf numFmtId="0" fontId="22" fillId="29" borderId="29" xfId="93" applyFont="1" applyFill="1" applyBorder="1" applyAlignment="1">
      <alignment horizontal="center"/>
    </xf>
    <xf numFmtId="0" fontId="22" fillId="0" borderId="0" xfId="95" applyFont="1"/>
    <xf numFmtId="3" fontId="27" fillId="0" borderId="0" xfId="95" applyNumberFormat="1" applyFont="1" applyFill="1" applyAlignment="1"/>
    <xf numFmtId="0" fontId="27" fillId="0" borderId="0" xfId="95" applyFont="1" applyFill="1" applyBorder="1" applyAlignment="1"/>
    <xf numFmtId="3" fontId="27" fillId="0" borderId="29" xfId="95" applyNumberFormat="1" applyFont="1" applyFill="1" applyBorder="1" applyAlignment="1">
      <alignment horizontal="right"/>
    </xf>
    <xf numFmtId="0" fontId="27" fillId="0" borderId="29" xfId="95" applyFont="1" applyFill="1" applyBorder="1" applyAlignment="1">
      <alignment horizontal="right"/>
    </xf>
    <xf numFmtId="3" fontId="22" fillId="0" borderId="29" xfId="95" applyNumberFormat="1" applyFont="1" applyFill="1" applyBorder="1"/>
    <xf numFmtId="3" fontId="27" fillId="0" borderId="29" xfId="95" applyNumberFormat="1" applyFont="1" applyFill="1" applyBorder="1"/>
    <xf numFmtId="0" fontId="22" fillId="0" borderId="0" xfId="95" applyFont="1" applyBorder="1"/>
    <xf numFmtId="3" fontId="25" fillId="0" borderId="0" xfId="95" applyNumberFormat="1" applyFont="1"/>
    <xf numFmtId="0" fontId="25" fillId="0" borderId="0" xfId="95" applyFont="1"/>
    <xf numFmtId="0" fontId="27" fillId="0" borderId="21" xfId="95" applyFont="1" applyFill="1" applyBorder="1" applyAlignment="1"/>
    <xf numFmtId="0" fontId="22" fillId="0" borderId="22" xfId="95" applyFont="1" applyFill="1" applyBorder="1" applyAlignment="1"/>
    <xf numFmtId="0" fontId="22" fillId="0" borderId="0" xfId="95" applyFont="1" applyAlignment="1">
      <alignment horizontal="center"/>
    </xf>
    <xf numFmtId="0" fontId="25" fillId="0" borderId="28" xfId="95" applyFont="1" applyBorder="1" applyAlignment="1">
      <alignment horizontal="center"/>
    </xf>
    <xf numFmtId="0" fontId="22" fillId="0" borderId="30" xfId="95" applyFont="1" applyBorder="1" applyAlignment="1">
      <alignment horizontal="center"/>
    </xf>
    <xf numFmtId="0" fontId="25" fillId="0" borderId="30" xfId="95" applyFont="1" applyBorder="1" applyAlignment="1">
      <alignment horizontal="center"/>
    </xf>
    <xf numFmtId="0" fontId="25" fillId="0" borderId="11" xfId="95" applyFont="1" applyBorder="1" applyAlignment="1">
      <alignment horizontal="center"/>
    </xf>
    <xf numFmtId="0" fontId="25" fillId="0" borderId="11" xfId="95" applyFont="1" applyBorder="1" applyAlignment="1">
      <alignment horizontal="center" wrapText="1"/>
    </xf>
    <xf numFmtId="0" fontId="22" fillId="0" borderId="31" xfId="95" applyFont="1" applyBorder="1" applyAlignment="1">
      <alignment horizontal="center"/>
    </xf>
    <xf numFmtId="0" fontId="25" fillId="0" borderId="12" xfId="95" applyFont="1" applyBorder="1" applyAlignment="1">
      <alignment horizontal="center"/>
    </xf>
    <xf numFmtId="0" fontId="22" fillId="0" borderId="12" xfId="95" applyFont="1" applyBorder="1" applyAlignment="1">
      <alignment horizontal="center"/>
    </xf>
    <xf numFmtId="0" fontId="25" fillId="0" borderId="29" xfId="95" applyFont="1" applyBorder="1" applyAlignment="1">
      <alignment horizontal="center"/>
    </xf>
    <xf numFmtId="0" fontId="25" fillId="0" borderId="29" xfId="95" applyFont="1" applyBorder="1" applyAlignment="1">
      <alignment wrapText="1"/>
    </xf>
    <xf numFmtId="0" fontId="22" fillId="32" borderId="29" xfId="95" applyFont="1" applyFill="1" applyBorder="1"/>
    <xf numFmtId="0" fontId="22" fillId="0" borderId="29" xfId="95" applyFont="1" applyBorder="1"/>
    <xf numFmtId="0" fontId="25" fillId="0" borderId="31" xfId="95" applyFont="1" applyBorder="1" applyAlignment="1">
      <alignment horizontal="center"/>
    </xf>
    <xf numFmtId="0" fontId="22" fillId="0" borderId="31" xfId="95" applyFont="1" applyBorder="1"/>
    <xf numFmtId="0" fontId="25" fillId="0" borderId="29" xfId="95" applyFont="1" applyFill="1" applyBorder="1"/>
    <xf numFmtId="0" fontId="22" fillId="0" borderId="10" xfId="95" applyFont="1" applyBorder="1"/>
    <xf numFmtId="3" fontId="25" fillId="0" borderId="29" xfId="95" applyNumberFormat="1" applyFont="1" applyBorder="1"/>
    <xf numFmtId="3" fontId="22" fillId="0" borderId="31" xfId="95" applyNumberFormat="1" applyFont="1" applyBorder="1"/>
    <xf numFmtId="3" fontId="22" fillId="0" borderId="29" xfId="95" applyNumberFormat="1" applyFont="1" applyBorder="1"/>
    <xf numFmtId="0" fontId="25" fillId="0" borderId="10" xfId="95" applyFont="1" applyFill="1" applyBorder="1"/>
    <xf numFmtId="3" fontId="25" fillId="0" borderId="10" xfId="95" applyNumberFormat="1" applyFont="1" applyBorder="1"/>
    <xf numFmtId="0" fontId="25" fillId="0" borderId="29" xfId="95" applyFont="1" applyBorder="1"/>
    <xf numFmtId="3" fontId="22" fillId="0" borderId="10" xfId="95" applyNumberFormat="1" applyFont="1" applyBorder="1"/>
    <xf numFmtId="3" fontId="25" fillId="0" borderId="0" xfId="95" applyNumberFormat="1" applyFont="1" applyBorder="1" applyAlignment="1">
      <alignment vertical="center"/>
    </xf>
    <xf numFmtId="0" fontId="22" fillId="0" borderId="0" xfId="95" applyFont="1" applyBorder="1" applyAlignment="1">
      <alignment wrapText="1"/>
    </xf>
    <xf numFmtId="3" fontId="25" fillId="0" borderId="0" xfId="95" applyNumberFormat="1" applyFont="1" applyBorder="1" applyAlignment="1">
      <alignment horizontal="center"/>
    </xf>
    <xf numFmtId="166" fontId="25" fillId="0" borderId="0" xfId="53" applyNumberFormat="1" applyFont="1" applyBorder="1" applyAlignment="1">
      <alignment horizontal="center"/>
    </xf>
    <xf numFmtId="0" fontId="22" fillId="0" borderId="0" xfId="95" applyFont="1" applyFill="1" applyAlignment="1">
      <alignment wrapText="1"/>
    </xf>
    <xf numFmtId="0" fontId="33" fillId="0" borderId="29" xfId="95" applyFont="1" applyFill="1" applyBorder="1" applyAlignment="1">
      <alignment wrapText="1"/>
    </xf>
    <xf numFmtId="0" fontId="22" fillId="0" borderId="29" xfId="95" applyFont="1" applyFill="1" applyBorder="1" applyAlignment="1">
      <alignment wrapText="1"/>
    </xf>
    <xf numFmtId="0" fontId="27" fillId="0" borderId="29" xfId="95" applyFont="1" applyFill="1" applyBorder="1" applyAlignment="1">
      <alignment wrapText="1"/>
    </xf>
    <xf numFmtId="0" fontId="22" fillId="0" borderId="22" xfId="95" applyFont="1" applyFill="1" applyBorder="1" applyAlignment="1">
      <alignment wrapText="1"/>
    </xf>
    <xf numFmtId="0" fontId="25" fillId="0" borderId="20" xfId="91" applyFont="1" applyBorder="1" applyAlignment="1">
      <alignment horizontal="center"/>
    </xf>
    <xf numFmtId="0" fontId="34" fillId="0" borderId="0" xfId="90" applyFont="1"/>
    <xf numFmtId="0" fontId="22" fillId="0" borderId="0" xfId="68" applyFont="1"/>
    <xf numFmtId="0" fontId="22" fillId="0" borderId="0" xfId="96" applyFont="1" applyAlignment="1"/>
    <xf numFmtId="3" fontId="22" fillId="0" borderId="0" xfId="96" applyNumberFormat="1" applyFont="1" applyAlignment="1"/>
    <xf numFmtId="3" fontId="22" fillId="0" borderId="0" xfId="96" applyNumberFormat="1" applyFont="1" applyAlignment="1">
      <alignment horizontal="right"/>
    </xf>
    <xf numFmtId="0" fontId="22" fillId="0" borderId="0" xfId="96" applyFont="1"/>
    <xf numFmtId="3" fontId="22" fillId="0" borderId="0" xfId="96" applyNumberFormat="1" applyFont="1"/>
    <xf numFmtId="3" fontId="22" fillId="0" borderId="14" xfId="96" applyNumberFormat="1" applyFont="1" applyBorder="1"/>
    <xf numFmtId="3" fontId="22" fillId="0" borderId="0" xfId="68" applyNumberFormat="1" applyFont="1"/>
    <xf numFmtId="3" fontId="22" fillId="0" borderId="14" xfId="96" applyNumberFormat="1" applyFont="1" applyBorder="1" applyAlignment="1">
      <alignment wrapText="1"/>
    </xf>
    <xf numFmtId="0" fontId="36" fillId="0" borderId="0" xfId="68" applyFont="1"/>
    <xf numFmtId="0" fontId="35" fillId="0" borderId="14" xfId="96" applyFont="1" applyBorder="1"/>
    <xf numFmtId="0" fontId="35" fillId="0" borderId="14" xfId="96" applyFont="1" applyBorder="1" applyAlignment="1">
      <alignment horizontal="center"/>
    </xf>
    <xf numFmtId="3" fontId="25" fillId="0" borderId="14" xfId="96" applyNumberFormat="1" applyFont="1" applyBorder="1" applyAlignment="1">
      <alignment horizontal="center"/>
    </xf>
    <xf numFmtId="3" fontId="25" fillId="0" borderId="14" xfId="96" applyNumberFormat="1" applyFont="1" applyBorder="1"/>
    <xf numFmtId="0" fontId="22" fillId="0" borderId="0" xfId="68" applyFont="1" applyFill="1"/>
    <xf numFmtId="0" fontId="22" fillId="0" borderId="14" xfId="96" applyFont="1" applyBorder="1" applyAlignment="1">
      <alignment horizontal="center"/>
    </xf>
    <xf numFmtId="3" fontId="35" fillId="0" borderId="14" xfId="96" applyNumberFormat="1" applyFont="1" applyBorder="1"/>
    <xf numFmtId="0" fontId="25" fillId="0" borderId="0" xfId="68" applyFont="1"/>
    <xf numFmtId="3" fontId="25" fillId="0" borderId="14" xfId="96" applyNumberFormat="1" applyFont="1" applyBorder="1" applyAlignment="1">
      <alignment wrapText="1"/>
    </xf>
    <xf numFmtId="0" fontId="22" fillId="0" borderId="0" xfId="68" applyFont="1" applyAlignment="1">
      <alignment wrapText="1"/>
    </xf>
    <xf numFmtId="0" fontId="37" fillId="0" borderId="14" xfId="96" applyFont="1" applyBorder="1" applyAlignment="1">
      <alignment horizontal="center"/>
    </xf>
    <xf numFmtId="0" fontId="22" fillId="0" borderId="14" xfId="96" applyFont="1" applyBorder="1"/>
    <xf numFmtId="0" fontId="35" fillId="0" borderId="14" xfId="96" applyFont="1" applyBorder="1" applyAlignment="1">
      <alignment horizontal="center" vertical="center"/>
    </xf>
    <xf numFmtId="0" fontId="34" fillId="0" borderId="0" xfId="68" applyFont="1"/>
    <xf numFmtId="0" fontId="22" fillId="0" borderId="14" xfId="68" applyFont="1" applyBorder="1" applyAlignment="1">
      <alignment horizontal="center"/>
    </xf>
    <xf numFmtId="0" fontId="22" fillId="0" borderId="14" xfId="68" applyFont="1" applyBorder="1"/>
    <xf numFmtId="168" fontId="25" fillId="0" borderId="0" xfId="68" applyNumberFormat="1" applyFont="1"/>
    <xf numFmtId="0" fontId="25" fillId="0" borderId="10" xfId="68" applyFont="1" applyBorder="1" applyAlignment="1">
      <alignment horizontal="center"/>
    </xf>
    <xf numFmtId="0" fontId="25" fillId="0" borderId="10" xfId="68" applyFont="1" applyBorder="1" applyAlignment="1">
      <alignment horizontal="center" wrapText="1"/>
    </xf>
    <xf numFmtId="0" fontId="25" fillId="0" borderId="30" xfId="68" applyFont="1" applyBorder="1" applyAlignment="1">
      <alignment horizontal="center"/>
    </xf>
    <xf numFmtId="0" fontId="25" fillId="0" borderId="30" xfId="68" applyFont="1" applyBorder="1"/>
    <xf numFmtId="0" fontId="22" fillId="0" borderId="30" xfId="68" applyFont="1" applyBorder="1"/>
    <xf numFmtId="3" fontId="22" fillId="0" borderId="14" xfId="68" applyNumberFormat="1" applyFont="1" applyBorder="1" applyAlignment="1">
      <alignment horizontal="center"/>
    </xf>
    <xf numFmtId="168" fontId="25" fillId="0" borderId="14" xfId="68" applyNumberFormat="1" applyFont="1" applyBorder="1" applyAlignment="1">
      <alignment horizontal="center"/>
    </xf>
    <xf numFmtId="0" fontId="25" fillId="0" borderId="14" xfId="68" applyFont="1" applyBorder="1" applyAlignment="1"/>
    <xf numFmtId="0" fontId="25" fillId="0" borderId="14" xfId="68" applyFont="1" applyBorder="1" applyAlignment="1">
      <alignment horizontal="center"/>
    </xf>
    <xf numFmtId="3" fontId="25" fillId="0" borderId="14" xfId="68" applyNumberFormat="1" applyFont="1" applyBorder="1" applyAlignment="1">
      <alignment horizontal="center"/>
    </xf>
    <xf numFmtId="168" fontId="25" fillId="0" borderId="14" xfId="68" applyNumberFormat="1" applyFont="1" applyBorder="1"/>
    <xf numFmtId="0" fontId="22" fillId="0" borderId="14" xfId="68" applyFont="1" applyBorder="1" applyAlignment="1">
      <alignment wrapText="1"/>
    </xf>
    <xf numFmtId="3" fontId="22" fillId="0" borderId="14" xfId="68" applyNumberFormat="1" applyFont="1" applyBorder="1" applyAlignment="1">
      <alignment horizontal="right" vertical="top" wrapText="1"/>
    </xf>
    <xf numFmtId="168" fontId="22" fillId="0" borderId="14" xfId="68" applyNumberFormat="1" applyFont="1" applyBorder="1"/>
    <xf numFmtId="3" fontId="22" fillId="0" borderId="14" xfId="68" applyNumberFormat="1" applyFont="1" applyBorder="1"/>
    <xf numFmtId="0" fontId="25" fillId="0" borderId="14" xfId="68" applyFont="1" applyBorder="1" applyAlignment="1">
      <alignment wrapText="1"/>
    </xf>
    <xf numFmtId="3" fontId="25" fillId="0" borderId="14" xfId="68" applyNumberFormat="1" applyFont="1" applyBorder="1"/>
    <xf numFmtId="49" fontId="25" fillId="0" borderId="14" xfId="68" applyNumberFormat="1" applyFont="1" applyBorder="1" applyAlignment="1">
      <alignment wrapText="1"/>
    </xf>
    <xf numFmtId="0" fontId="25" fillId="0" borderId="14" xfId="68" applyFont="1" applyBorder="1"/>
    <xf numFmtId="3" fontId="25" fillId="0" borderId="14" xfId="68" applyNumberFormat="1" applyFont="1" applyBorder="1" applyAlignment="1">
      <alignment horizontal="right" vertical="top" wrapText="1"/>
    </xf>
    <xf numFmtId="0" fontId="25" fillId="0" borderId="0" xfId="68" applyFont="1" applyBorder="1"/>
    <xf numFmtId="0" fontId="22" fillId="0" borderId="0" xfId="68" applyFont="1" applyBorder="1" applyAlignment="1">
      <alignment horizontal="center"/>
    </xf>
    <xf numFmtId="3" fontId="25" fillId="0" borderId="0" xfId="68" applyNumberFormat="1" applyFont="1" applyBorder="1"/>
    <xf numFmtId="168" fontId="25" fillId="0" borderId="0" xfId="68" applyNumberFormat="1" applyFont="1" applyBorder="1"/>
    <xf numFmtId="168" fontId="25" fillId="0" borderId="35" xfId="68" applyNumberFormat="1" applyFont="1" applyBorder="1"/>
    <xf numFmtId="0" fontId="25" fillId="0" borderId="29" xfId="68" applyFont="1" applyFill="1" applyBorder="1"/>
    <xf numFmtId="0" fontId="22" fillId="0" borderId="29" xfId="68" applyFont="1" applyBorder="1"/>
    <xf numFmtId="3" fontId="22" fillId="0" borderId="29" xfId="68" applyNumberFormat="1" applyFont="1" applyBorder="1"/>
    <xf numFmtId="168" fontId="25" fillId="0" borderId="12" xfId="68" applyNumberFormat="1" applyFont="1" applyBorder="1"/>
    <xf numFmtId="0" fontId="22" fillId="0" borderId="29" xfId="68" applyFont="1" applyFill="1" applyBorder="1" applyAlignment="1">
      <alignment wrapText="1"/>
    </xf>
    <xf numFmtId="0" fontId="22" fillId="0" borderId="29" xfId="68" applyFont="1" applyBorder="1" applyAlignment="1">
      <alignment horizontal="center" vertical="center"/>
    </xf>
    <xf numFmtId="168" fontId="25" fillId="0" borderId="26" xfId="68" applyNumberFormat="1" applyFont="1" applyBorder="1"/>
    <xf numFmtId="0" fontId="22" fillId="0" borderId="29" xfId="68" applyFont="1" applyFill="1" applyBorder="1"/>
    <xf numFmtId="0" fontId="22" fillId="0" borderId="10" xfId="68" applyFont="1" applyBorder="1" applyAlignment="1">
      <alignment wrapText="1"/>
    </xf>
    <xf numFmtId="0" fontId="22" fillId="0" borderId="10" xfId="68" applyFont="1" applyBorder="1" applyAlignment="1">
      <alignment horizontal="center" vertical="center"/>
    </xf>
    <xf numFmtId="3" fontId="22" fillId="0" borderId="10" xfId="68" applyNumberFormat="1" applyFont="1" applyBorder="1"/>
    <xf numFmtId="0" fontId="22" fillId="0" borderId="14" xfId="68" applyFont="1" applyFill="1" applyBorder="1" applyAlignment="1">
      <alignment horizontal="center" vertical="center"/>
    </xf>
    <xf numFmtId="0" fontId="25" fillId="0" borderId="36" xfId="96" applyFont="1" applyBorder="1" applyAlignment="1">
      <alignment horizontal="center"/>
    </xf>
    <xf numFmtId="0" fontId="25" fillId="0" borderId="37" xfId="96" applyFont="1" applyBorder="1" applyAlignment="1">
      <alignment horizontal="center"/>
    </xf>
    <xf numFmtId="0" fontId="35" fillId="0" borderId="0" xfId="100" applyFont="1" applyFill="1"/>
    <xf numFmtId="0" fontId="25" fillId="0" borderId="14" xfId="100" applyFont="1" applyFill="1" applyBorder="1" applyAlignment="1">
      <alignment horizontal="center" vertical="top" wrapText="1"/>
    </xf>
    <xf numFmtId="0" fontId="37" fillId="0" borderId="0" xfId="100" applyFont="1" applyFill="1"/>
    <xf numFmtId="0" fontId="22" fillId="0" borderId="14" xfId="100" applyFont="1" applyFill="1" applyBorder="1" applyAlignment="1">
      <alignment horizontal="center" vertical="top" wrapText="1"/>
    </xf>
    <xf numFmtId="0" fontId="25" fillId="0" borderId="14" xfId="100" applyFont="1" applyFill="1" applyBorder="1" applyAlignment="1">
      <alignment horizontal="left" vertical="top" wrapText="1"/>
    </xf>
    <xf numFmtId="3" fontId="25" fillId="0" borderId="14" xfId="100" applyNumberFormat="1" applyFont="1" applyFill="1" applyBorder="1" applyAlignment="1">
      <alignment horizontal="right" vertical="center" wrapText="1"/>
    </xf>
    <xf numFmtId="0" fontId="22" fillId="0" borderId="14" xfId="100" applyFont="1" applyFill="1" applyBorder="1" applyAlignment="1">
      <alignment horizontal="left" vertical="top" wrapText="1"/>
    </xf>
    <xf numFmtId="3" fontId="22" fillId="0" borderId="14" xfId="100" applyNumberFormat="1" applyFont="1" applyFill="1" applyBorder="1" applyAlignment="1">
      <alignment horizontal="right" vertical="center" wrapText="1"/>
    </xf>
    <xf numFmtId="0" fontId="35" fillId="0" borderId="0" xfId="100" applyFont="1"/>
    <xf numFmtId="0" fontId="37" fillId="0" borderId="0" xfId="100" applyFont="1"/>
    <xf numFmtId="0" fontId="22" fillId="29" borderId="0" xfId="99" applyFont="1" applyFill="1"/>
    <xf numFmtId="0" fontId="22" fillId="0" borderId="0" xfId="99" applyFont="1"/>
    <xf numFmtId="0" fontId="25" fillId="29" borderId="0" xfId="99" applyFont="1" applyFill="1" applyBorder="1" applyAlignment="1">
      <alignment horizontal="center" vertical="top" wrapText="1"/>
    </xf>
    <xf numFmtId="0" fontId="25" fillId="29" borderId="14" xfId="99" applyFont="1" applyFill="1" applyBorder="1" applyAlignment="1">
      <alignment horizontal="center" vertical="top" wrapText="1"/>
    </xf>
    <xf numFmtId="0" fontId="25" fillId="29" borderId="0" xfId="99" applyFont="1" applyFill="1"/>
    <xf numFmtId="0" fontId="25" fillId="0" borderId="0" xfId="99" applyFont="1"/>
    <xf numFmtId="0" fontId="22" fillId="29" borderId="14" xfId="99" applyFont="1" applyFill="1" applyBorder="1" applyAlignment="1">
      <alignment horizontal="center" vertical="top" wrapText="1"/>
    </xf>
    <xf numFmtId="0" fontId="22" fillId="0" borderId="14" xfId="99" applyFont="1" applyBorder="1" applyAlignment="1">
      <alignment horizontal="center" vertical="top" wrapText="1"/>
    </xf>
    <xf numFmtId="0" fontId="22" fillId="0" borderId="14" xfId="99" applyFont="1" applyBorder="1" applyAlignment="1">
      <alignment horizontal="left" vertical="top" wrapText="1"/>
    </xf>
    <xf numFmtId="0" fontId="22" fillId="0" borderId="0" xfId="99" applyFont="1" applyBorder="1"/>
    <xf numFmtId="3" fontId="22" fillId="0" borderId="14" xfId="99" applyNumberFormat="1" applyFont="1" applyBorder="1" applyAlignment="1">
      <alignment horizontal="right" vertical="top" wrapText="1"/>
    </xf>
    <xf numFmtId="3" fontId="22" fillId="0" borderId="0" xfId="99" applyNumberFormat="1" applyFont="1" applyBorder="1"/>
    <xf numFmtId="3" fontId="22" fillId="0" borderId="0" xfId="99" applyNumberFormat="1" applyFont="1"/>
    <xf numFmtId="166" fontId="22" fillId="0" borderId="14" xfId="102" applyNumberFormat="1" applyFont="1" applyFill="1" applyBorder="1" applyAlignment="1">
      <alignment horizontal="right" vertical="center" wrapText="1"/>
    </xf>
    <xf numFmtId="168" fontId="35" fillId="0" borderId="0" xfId="100" applyNumberFormat="1" applyFont="1" applyFill="1"/>
    <xf numFmtId="4" fontId="22" fillId="0" borderId="0" xfId="72" applyNumberFormat="1" applyFont="1" applyBorder="1"/>
    <xf numFmtId="166" fontId="22" fillId="29" borderId="14" xfId="53" applyNumberFormat="1" applyFont="1" applyFill="1" applyBorder="1" applyAlignment="1">
      <alignment horizontal="right" vertical="center" wrapText="1"/>
    </xf>
    <xf numFmtId="4" fontId="25" fillId="0" borderId="0" xfId="74" applyNumberFormat="1" applyFont="1" applyBorder="1"/>
    <xf numFmtId="0" fontId="25" fillId="0" borderId="10" xfId="95" applyFont="1" applyBorder="1" applyAlignment="1">
      <alignment horizontal="center"/>
    </xf>
    <xf numFmtId="0" fontId="25" fillId="0" borderId="14" xfId="100" applyFont="1" applyFill="1" applyBorder="1" applyAlignment="1">
      <alignment horizontal="center" vertical="top" wrapText="1"/>
    </xf>
    <xf numFmtId="0" fontId="22" fillId="0" borderId="14" xfId="100" quotePrefix="1" applyFont="1" applyFill="1" applyBorder="1" applyAlignment="1">
      <alignment horizontal="center" vertical="top" wrapText="1"/>
    </xf>
    <xf numFmtId="49" fontId="22" fillId="0" borderId="14" xfId="100" applyNumberFormat="1" applyFont="1" applyFill="1" applyBorder="1" applyAlignment="1">
      <alignment horizontal="center" vertical="top" wrapText="1"/>
    </xf>
    <xf numFmtId="3" fontId="25" fillId="0" borderId="14" xfId="81" applyNumberFormat="1" applyFont="1" applyBorder="1" applyAlignment="1">
      <alignment horizontal="center" vertical="center" wrapText="1"/>
    </xf>
    <xf numFmtId="166" fontId="25" fillId="0" borderId="14" xfId="53" applyNumberFormat="1" applyFont="1" applyBorder="1" applyAlignment="1">
      <alignment horizontal="center" vertical="center" wrapText="1"/>
    </xf>
    <xf numFmtId="0" fontId="22" fillId="29" borderId="17" xfId="81" applyFont="1" applyFill="1" applyBorder="1" applyAlignment="1">
      <alignment wrapText="1"/>
    </xf>
    <xf numFmtId="4" fontId="22" fillId="0" borderId="17" xfId="72" applyNumberFormat="1" applyFont="1" applyBorder="1"/>
    <xf numFmtId="0" fontId="22" fillId="29" borderId="14" xfId="81" applyFont="1" applyFill="1" applyBorder="1" applyAlignment="1">
      <alignment wrapText="1"/>
    </xf>
    <xf numFmtId="0" fontId="22" fillId="0" borderId="14" xfId="72" applyFont="1" applyBorder="1" applyAlignment="1">
      <alignment wrapText="1"/>
    </xf>
    <xf numFmtId="0" fontId="22" fillId="29" borderId="14" xfId="80" applyFont="1" applyFill="1" applyBorder="1" applyAlignment="1">
      <alignment wrapText="1"/>
    </xf>
    <xf numFmtId="4" fontId="25" fillId="0" borderId="17" xfId="72" applyNumberFormat="1" applyFont="1" applyBorder="1"/>
    <xf numFmtId="0" fontId="25" fillId="0" borderId="38" xfId="72" applyFont="1" applyBorder="1" applyAlignment="1">
      <alignment wrapText="1"/>
    </xf>
    <xf numFmtId="3" fontId="25" fillId="0" borderId="39" xfId="72" applyNumberFormat="1" applyFont="1" applyBorder="1"/>
    <xf numFmtId="4" fontId="25" fillId="0" borderId="14" xfId="72" applyNumberFormat="1" applyFont="1" applyBorder="1"/>
    <xf numFmtId="4" fontId="22" fillId="0" borderId="41" xfId="72" applyNumberFormat="1" applyFont="1" applyBorder="1"/>
    <xf numFmtId="4" fontId="25" fillId="0" borderId="41" xfId="72" applyNumberFormat="1" applyFont="1" applyBorder="1"/>
    <xf numFmtId="4" fontId="25" fillId="0" borderId="40" xfId="72" applyNumberFormat="1" applyFont="1" applyBorder="1"/>
    <xf numFmtId="165" fontId="22" fillId="0" borderId="14" xfId="72" applyNumberFormat="1" applyFont="1" applyBorder="1" applyAlignment="1">
      <alignment wrapText="1"/>
    </xf>
    <xf numFmtId="0" fontId="37" fillId="0" borderId="0" xfId="0" applyFont="1" applyFill="1"/>
    <xf numFmtId="0" fontId="22" fillId="0" borderId="14" xfId="0" applyFont="1" applyFill="1" applyBorder="1" applyAlignment="1">
      <alignment horizontal="center" vertical="top" wrapText="1"/>
    </xf>
    <xf numFmtId="0" fontId="35" fillId="0" borderId="0" xfId="0" applyFont="1" applyFill="1"/>
    <xf numFmtId="49" fontId="37" fillId="0" borderId="0" xfId="0" applyNumberFormat="1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0" fontId="22" fillId="0" borderId="14" xfId="105" applyFont="1" applyBorder="1" applyAlignment="1">
      <alignment horizontal="left" vertical="top" wrapText="1"/>
    </xf>
    <xf numFmtId="0" fontId="22" fillId="0" borderId="14" xfId="105" applyFont="1" applyBorder="1" applyAlignment="1">
      <alignment horizontal="center" vertical="top" wrapText="1"/>
    </xf>
    <xf numFmtId="3" fontId="22" fillId="0" borderId="14" xfId="105" applyNumberFormat="1" applyFont="1" applyBorder="1" applyAlignment="1">
      <alignment horizontal="right" vertical="top" wrapText="1"/>
    </xf>
    <xf numFmtId="0" fontId="25" fillId="0" borderId="14" xfId="105" applyFont="1" applyBorder="1" applyAlignment="1">
      <alignment horizontal="center" vertical="top" wrapText="1"/>
    </xf>
    <xf numFmtId="0" fontId="25" fillId="0" borderId="14" xfId="105" applyFont="1" applyBorder="1" applyAlignment="1">
      <alignment horizontal="left" vertical="top" wrapText="1"/>
    </xf>
    <xf numFmtId="3" fontId="25" fillId="0" borderId="14" xfId="105" applyNumberFormat="1" applyFont="1" applyBorder="1" applyAlignment="1">
      <alignment horizontal="right" vertical="top" wrapText="1"/>
    </xf>
    <xf numFmtId="0" fontId="25" fillId="0" borderId="14" xfId="105" applyFont="1" applyBorder="1" applyAlignment="1">
      <alignment horizontal="center" vertical="center" wrapText="1"/>
    </xf>
    <xf numFmtId="0" fontId="25" fillId="0" borderId="14" xfId="105" applyFont="1" applyBorder="1" applyAlignment="1">
      <alignment horizontal="left" vertical="center" wrapText="1"/>
    </xf>
    <xf numFmtId="0" fontId="27" fillId="0" borderId="0" xfId="95" applyFont="1" applyFill="1" applyAlignment="1">
      <alignment wrapText="1"/>
    </xf>
    <xf numFmtId="3" fontId="25" fillId="0" borderId="14" xfId="68" applyNumberFormat="1" applyFont="1" applyBorder="1" applyAlignment="1">
      <alignment horizontal="center" wrapText="1"/>
    </xf>
    <xf numFmtId="0" fontId="25" fillId="0" borderId="14" xfId="68" applyFont="1" applyBorder="1" applyAlignment="1">
      <alignment horizontal="left"/>
    </xf>
    <xf numFmtId="0" fontId="22" fillId="0" borderId="0" xfId="97" applyFont="1"/>
    <xf numFmtId="3" fontId="22" fillId="0" borderId="0" xfId="97" applyNumberFormat="1" applyFont="1"/>
    <xf numFmtId="0" fontId="22" fillId="0" borderId="14" xfId="97" applyFont="1" applyBorder="1" applyAlignment="1">
      <alignment horizontal="center" wrapText="1"/>
    </xf>
    <xf numFmtId="3" fontId="22" fillId="0" borderId="14" xfId="97" applyNumberFormat="1" applyFont="1" applyBorder="1" applyAlignment="1">
      <alignment horizontal="center" wrapText="1"/>
    </xf>
    <xf numFmtId="0" fontId="25" fillId="0" borderId="14" xfId="97" applyFont="1" applyBorder="1" applyAlignment="1">
      <alignment horizontal="left"/>
    </xf>
    <xf numFmtId="3" fontId="22" fillId="0" borderId="14" xfId="97" applyNumberFormat="1" applyFont="1" applyBorder="1" applyAlignment="1">
      <alignment horizontal="center"/>
    </xf>
    <xf numFmtId="0" fontId="25" fillId="0" borderId="14" xfId="97" applyFont="1" applyBorder="1"/>
    <xf numFmtId="3" fontId="25" fillId="0" borderId="14" xfId="97" applyNumberFormat="1" applyFont="1" applyFill="1" applyBorder="1"/>
    <xf numFmtId="0" fontId="22" fillId="0" borderId="14" xfId="97" applyFont="1" applyBorder="1"/>
    <xf numFmtId="3" fontId="22" fillId="0" borderId="14" xfId="97" applyNumberFormat="1" applyFont="1" applyFill="1" applyBorder="1"/>
    <xf numFmtId="3" fontId="25" fillId="0" borderId="14" xfId="97" applyNumberFormat="1" applyFont="1" applyFill="1" applyBorder="1" applyAlignment="1">
      <alignment horizontal="right"/>
    </xf>
    <xf numFmtId="0" fontId="22" fillId="0" borderId="14" xfId="96" applyFont="1" applyBorder="1" applyAlignment="1">
      <alignment horizontal="center" vertical="center" wrapText="1"/>
    </xf>
    <xf numFmtId="3" fontId="22" fillId="0" borderId="14" xfId="96" applyNumberFormat="1" applyFont="1" applyBorder="1" applyAlignment="1">
      <alignment horizontal="center" vertical="center" wrapText="1"/>
    </xf>
    <xf numFmtId="0" fontId="22" fillId="0" borderId="14" xfId="96" applyFont="1" applyBorder="1" applyAlignment="1">
      <alignment wrapText="1"/>
    </xf>
    <xf numFmtId="0" fontId="35" fillId="0" borderId="14" xfId="96" applyFont="1" applyBorder="1" applyAlignment="1">
      <alignment horizontal="left" wrapText="1" indent="1"/>
    </xf>
    <xf numFmtId="0" fontId="25" fillId="0" borderId="14" xfId="96" applyFont="1" applyBorder="1"/>
    <xf numFmtId="0" fontId="22" fillId="0" borderId="0" xfId="89" applyFont="1" applyAlignment="1">
      <alignment wrapText="1"/>
    </xf>
    <xf numFmtId="0" fontId="22" fillId="0" borderId="0" xfId="89" applyFont="1"/>
    <xf numFmtId="0" fontId="27" fillId="0" borderId="14" xfId="89" applyFont="1" applyBorder="1" applyAlignment="1">
      <alignment horizontal="left"/>
    </xf>
    <xf numFmtId="0" fontId="22" fillId="0" borderId="14" xfId="89" applyFont="1" applyBorder="1" applyAlignment="1">
      <alignment wrapText="1"/>
    </xf>
    <xf numFmtId="0" fontId="22" fillId="0" borderId="14" xfId="89" applyFont="1" applyBorder="1" applyAlignment="1"/>
    <xf numFmtId="3" fontId="22" fillId="0" borderId="14" xfId="89" applyNumberFormat="1" applyFont="1" applyBorder="1"/>
    <xf numFmtId="0" fontId="22" fillId="0" borderId="14" xfId="89" applyFont="1" applyBorder="1"/>
    <xf numFmtId="0" fontId="25" fillId="0" borderId="14" xfId="89" applyFont="1" applyBorder="1" applyAlignment="1">
      <alignment vertical="center" wrapText="1"/>
    </xf>
    <xf numFmtId="0" fontId="25" fillId="0" borderId="14" xfId="89" applyFont="1" applyBorder="1" applyAlignment="1"/>
    <xf numFmtId="3" fontId="25" fillId="0" borderId="14" xfId="89" applyNumberFormat="1" applyFont="1" applyBorder="1"/>
    <xf numFmtId="0" fontId="22" fillId="0" borderId="0" xfId="89" applyFont="1" applyBorder="1" applyAlignment="1">
      <alignment wrapText="1"/>
    </xf>
    <xf numFmtId="0" fontId="22" fillId="0" borderId="0" xfId="89" applyFont="1" applyBorder="1" applyAlignment="1"/>
    <xf numFmtId="0" fontId="22" fillId="0" borderId="0" xfId="89" applyFont="1" applyBorder="1"/>
    <xf numFmtId="0" fontId="25" fillId="0" borderId="14" xfId="89" applyFont="1" applyBorder="1" applyAlignment="1">
      <alignment wrapText="1"/>
    </xf>
    <xf numFmtId="0" fontId="25" fillId="0" borderId="14" xfId="89" applyFont="1" applyBorder="1" applyAlignment="1">
      <alignment horizontal="center" wrapText="1"/>
    </xf>
    <xf numFmtId="0" fontId="22" fillId="0" borderId="14" xfId="89" applyFont="1" applyBorder="1" applyAlignment="1">
      <alignment horizontal="center"/>
    </xf>
    <xf numFmtId="0" fontId="27" fillId="0" borderId="14" xfId="89" applyFont="1" applyBorder="1" applyAlignment="1">
      <alignment horizontal="center"/>
    </xf>
    <xf numFmtId="3" fontId="27" fillId="0" borderId="14" xfId="89" applyNumberFormat="1" applyFont="1" applyBorder="1"/>
    <xf numFmtId="0" fontId="25" fillId="0" borderId="14" xfId="89" applyFont="1" applyBorder="1" applyAlignment="1">
      <alignment horizontal="center" vertical="center" wrapText="1"/>
    </xf>
    <xf numFmtId="0" fontId="25" fillId="0" borderId="14" xfId="81" applyFont="1" applyFill="1" applyBorder="1" applyAlignment="1">
      <alignment horizontal="center" vertical="center" wrapText="1"/>
    </xf>
    <xf numFmtId="3" fontId="25" fillId="0" borderId="14" xfId="69" applyNumberFormat="1" applyFont="1" applyBorder="1" applyAlignment="1">
      <alignment wrapText="1"/>
    </xf>
    <xf numFmtId="3" fontId="22" fillId="0" borderId="14" xfId="69" applyNumberFormat="1" applyFont="1" applyBorder="1" applyAlignment="1">
      <alignment wrapText="1"/>
    </xf>
    <xf numFmtId="4" fontId="22" fillId="30" borderId="14" xfId="8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left" wrapText="1"/>
    </xf>
    <xf numFmtId="4" fontId="25" fillId="30" borderId="14" xfId="80" applyNumberFormat="1" applyFont="1" applyFill="1" applyBorder="1" applyAlignment="1">
      <alignment horizontal="right" vertical="center" wrapText="1"/>
    </xf>
    <xf numFmtId="3" fontId="22" fillId="0" borderId="14" xfId="70" applyNumberFormat="1" applyFont="1" applyFill="1" applyBorder="1" applyAlignment="1">
      <alignment wrapText="1"/>
    </xf>
    <xf numFmtId="4" fontId="22" fillId="30" borderId="14" xfId="80" applyNumberFormat="1" applyFont="1" applyFill="1" applyBorder="1" applyAlignment="1">
      <alignment horizontal="right" wrapText="1"/>
    </xf>
    <xf numFmtId="4" fontId="25" fillId="30" borderId="14" xfId="80" applyNumberFormat="1" applyFont="1" applyFill="1" applyBorder="1" applyAlignment="1">
      <alignment horizontal="right" wrapText="1"/>
    </xf>
    <xf numFmtId="0" fontId="25" fillId="0" borderId="14" xfId="80" applyFont="1" applyFill="1" applyBorder="1" applyAlignment="1">
      <alignment horizontal="left" vertical="center" wrapText="1" indent="1"/>
    </xf>
    <xf numFmtId="0" fontId="25" fillId="0" borderId="14" xfId="80" applyFont="1" applyFill="1" applyBorder="1" applyAlignment="1">
      <alignment horizontal="left" vertical="center" wrapText="1" indent="2"/>
    </xf>
    <xf numFmtId="0" fontId="22" fillId="0" borderId="14" xfId="80" applyFont="1" applyFill="1" applyBorder="1" applyAlignment="1">
      <alignment horizontal="left" vertical="center" wrapText="1" indent="2"/>
    </xf>
    <xf numFmtId="0" fontId="22" fillId="0" borderId="14" xfId="0" applyFont="1" applyBorder="1" applyAlignment="1">
      <alignment horizontal="left" wrapText="1" indent="5"/>
    </xf>
    <xf numFmtId="4" fontId="22" fillId="0" borderId="14" xfId="72" applyNumberFormat="1" applyFont="1" applyBorder="1"/>
    <xf numFmtId="0" fontId="22" fillId="0" borderId="14" xfId="0" applyFont="1" applyFill="1" applyBorder="1" applyAlignment="1">
      <alignment horizontal="left" wrapText="1" indent="5"/>
    </xf>
    <xf numFmtId="0" fontId="22" fillId="0" borderId="14" xfId="80" applyFont="1" applyFill="1" applyBorder="1" applyAlignment="1">
      <alignment horizontal="left" vertical="center" wrapText="1" indent="1"/>
    </xf>
    <xf numFmtId="4" fontId="25" fillId="29" borderId="14" xfId="81" applyNumberFormat="1" applyFont="1" applyFill="1" applyBorder="1" applyAlignment="1">
      <alignment horizontal="right" vertical="center" wrapText="1"/>
    </xf>
    <xf numFmtId="3" fontId="25" fillId="0" borderId="14" xfId="100" applyNumberFormat="1" applyFont="1" applyFill="1" applyBorder="1" applyAlignment="1">
      <alignment horizontal="center" vertical="top" wrapText="1"/>
    </xf>
    <xf numFmtId="168" fontId="37" fillId="0" borderId="14" xfId="100" applyNumberFormat="1" applyFont="1" applyFill="1" applyBorder="1" applyAlignment="1">
      <alignment horizontal="center"/>
    </xf>
    <xf numFmtId="168" fontId="35" fillId="0" borderId="14" xfId="100" applyNumberFormat="1" applyFont="1" applyFill="1" applyBorder="1"/>
    <xf numFmtId="168" fontId="35" fillId="0" borderId="14" xfId="100" applyNumberFormat="1" applyFont="1" applyFill="1" applyBorder="1" applyAlignment="1">
      <alignment horizontal="right" vertical="center"/>
    </xf>
    <xf numFmtId="168" fontId="37" fillId="0" borderId="14" xfId="100" applyNumberFormat="1" applyFont="1" applyFill="1" applyBorder="1" applyAlignment="1">
      <alignment horizontal="right" vertical="center"/>
    </xf>
    <xf numFmtId="0" fontId="37" fillId="0" borderId="14" xfId="100" applyFont="1" applyFill="1" applyBorder="1" applyAlignment="1">
      <alignment horizontal="center"/>
    </xf>
    <xf numFmtId="0" fontId="35" fillId="0" borderId="14" xfId="100" applyFont="1" applyFill="1" applyBorder="1" applyAlignment="1">
      <alignment horizontal="center"/>
    </xf>
    <xf numFmtId="2" fontId="35" fillId="0" borderId="14" xfId="100" applyNumberFormat="1" applyFont="1" applyFill="1" applyBorder="1" applyAlignment="1">
      <alignment vertical="center"/>
    </xf>
    <xf numFmtId="2" fontId="37" fillId="0" borderId="14" xfId="100" applyNumberFormat="1" applyFont="1" applyFill="1" applyBorder="1" applyAlignment="1">
      <alignment vertical="center"/>
    </xf>
    <xf numFmtId="1" fontId="35" fillId="0" borderId="14" xfId="100" applyNumberFormat="1" applyFont="1" applyFill="1" applyBorder="1" applyAlignment="1">
      <alignment vertical="center"/>
    </xf>
    <xf numFmtId="0" fontId="25" fillId="0" borderId="14" xfId="96" applyFont="1" applyBorder="1" applyAlignment="1">
      <alignment horizontal="center"/>
    </xf>
    <xf numFmtId="3" fontId="25" fillId="0" borderId="14" xfId="81" applyNumberFormat="1" applyFont="1" applyFill="1" applyBorder="1" applyAlignment="1">
      <alignment horizontal="center" vertical="center" wrapText="1"/>
    </xf>
    <xf numFmtId="0" fontId="25" fillId="0" borderId="14" xfId="89" applyFont="1" applyBorder="1" applyAlignment="1">
      <alignment horizontal="left" vertical="center" wrapText="1"/>
    </xf>
    <xf numFmtId="3" fontId="25" fillId="0" borderId="14" xfId="99" applyNumberFormat="1" applyFont="1" applyBorder="1" applyAlignment="1">
      <alignment vertical="top"/>
    </xf>
    <xf numFmtId="0" fontId="25" fillId="29" borderId="14" xfId="81" applyFont="1" applyFill="1" applyBorder="1" applyAlignment="1">
      <alignment wrapText="1"/>
    </xf>
    <xf numFmtId="4" fontId="22" fillId="29" borderId="14" xfId="81" applyNumberFormat="1" applyFont="1" applyFill="1" applyBorder="1" applyAlignment="1">
      <alignment horizontal="right" vertical="center" wrapText="1"/>
    </xf>
    <xf numFmtId="165" fontId="22" fillId="0" borderId="14" xfId="80" applyNumberFormat="1" applyFont="1" applyFill="1" applyBorder="1" applyAlignment="1">
      <alignment wrapText="1"/>
    </xf>
    <xf numFmtId="165" fontId="22" fillId="29" borderId="14" xfId="80" applyNumberFormat="1" applyFont="1" applyFill="1" applyBorder="1" applyAlignment="1">
      <alignment wrapText="1"/>
    </xf>
    <xf numFmtId="0" fontId="22" fillId="0" borderId="14" xfId="80" applyFont="1" applyFill="1" applyBorder="1" applyAlignment="1">
      <alignment wrapText="1"/>
    </xf>
    <xf numFmtId="0" fontId="22" fillId="29" borderId="14" xfId="81" applyFont="1" applyFill="1" applyBorder="1" applyAlignment="1">
      <alignment horizontal="left" wrapText="1"/>
    </xf>
    <xf numFmtId="0" fontId="25" fillId="29" borderId="14" xfId="81" applyFont="1" applyFill="1" applyBorder="1" applyAlignment="1">
      <alignment vertical="center" wrapText="1"/>
    </xf>
    <xf numFmtId="165" fontId="22" fillId="29" borderId="14" xfId="81" applyNumberFormat="1" applyFont="1" applyFill="1" applyBorder="1" applyAlignment="1">
      <alignment wrapText="1"/>
    </xf>
    <xf numFmtId="0" fontId="25" fillId="29" borderId="14" xfId="80" applyFont="1" applyFill="1" applyBorder="1" applyAlignment="1">
      <alignment vertical="center" wrapText="1"/>
    </xf>
    <xf numFmtId="0" fontId="22" fillId="29" borderId="14" xfId="80" applyFont="1" applyFill="1" applyBorder="1" applyAlignment="1">
      <alignment vertical="center" wrapText="1"/>
    </xf>
    <xf numFmtId="0" fontId="22" fillId="29" borderId="14" xfId="81" applyFont="1" applyFill="1" applyBorder="1" applyAlignment="1">
      <alignment vertical="center" wrapText="1"/>
    </xf>
    <xf numFmtId="0" fontId="25" fillId="0" borderId="14" xfId="77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/>
    </xf>
    <xf numFmtId="0" fontId="22" fillId="0" borderId="14" xfId="77" applyFont="1" applyFill="1" applyBorder="1" applyAlignment="1">
      <alignment wrapText="1"/>
    </xf>
    <xf numFmtId="4" fontId="22" fillId="0" borderId="14" xfId="0" applyNumberFormat="1" applyFont="1" applyFill="1" applyBorder="1"/>
    <xf numFmtId="0" fontId="22" fillId="0" borderId="14" xfId="77" applyFont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31" borderId="14" xfId="77" applyFont="1" applyFill="1" applyBorder="1"/>
    <xf numFmtId="0" fontId="22" fillId="0" borderId="14" xfId="77" applyFont="1" applyFill="1" applyBorder="1"/>
    <xf numFmtId="3" fontId="26" fillId="0" borderId="14" xfId="69" applyNumberFormat="1" applyFont="1" applyBorder="1" applyAlignment="1">
      <alignment wrapText="1"/>
    </xf>
    <xf numFmtId="0" fontId="26" fillId="0" borderId="4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3" fontId="26" fillId="0" borderId="14" xfId="0" applyNumberFormat="1" applyFont="1" applyFill="1" applyBorder="1" applyAlignment="1">
      <alignment wrapText="1"/>
    </xf>
    <xf numFmtId="4" fontId="26" fillId="30" borderId="14" xfId="80" applyNumberFormat="1" applyFont="1" applyFill="1" applyBorder="1" applyAlignment="1">
      <alignment horizontal="right" vertical="center" wrapText="1"/>
    </xf>
    <xf numFmtId="3" fontId="26" fillId="30" borderId="14" xfId="80" applyNumberFormat="1" applyFont="1" applyFill="1" applyBorder="1" applyAlignment="1">
      <alignment horizontal="right" vertical="center" wrapText="1"/>
    </xf>
    <xf numFmtId="0" fontId="25" fillId="0" borderId="14" xfId="96" applyFont="1" applyBorder="1" applyAlignment="1">
      <alignment horizontal="center" wrapText="1"/>
    </xf>
    <xf numFmtId="0" fontId="35" fillId="0" borderId="14" xfId="96" applyFont="1" applyBorder="1" applyAlignment="1">
      <alignment horizontal="center" wrapText="1"/>
    </xf>
    <xf numFmtId="168" fontId="25" fillId="0" borderId="14" xfId="96" applyNumberFormat="1" applyFont="1" applyBorder="1" applyAlignment="1">
      <alignment horizontal="center"/>
    </xf>
    <xf numFmtId="0" fontId="25" fillId="0" borderId="14" xfId="96" applyFont="1" applyBorder="1" applyAlignment="1">
      <alignment wrapText="1"/>
    </xf>
    <xf numFmtId="168" fontId="25" fillId="0" borderId="14" xfId="96" applyNumberFormat="1" applyFont="1" applyBorder="1"/>
    <xf numFmtId="168" fontId="22" fillId="0" borderId="14" xfId="96" applyNumberFormat="1" applyFont="1" applyBorder="1"/>
    <xf numFmtId="165" fontId="22" fillId="0" borderId="14" xfId="96" applyNumberFormat="1" applyFont="1" applyBorder="1" applyAlignment="1">
      <alignment wrapText="1"/>
    </xf>
    <xf numFmtId="0" fontId="35" fillId="0" borderId="14" xfId="96" applyFont="1" applyBorder="1" applyAlignment="1">
      <alignment horizontal="left" wrapText="1"/>
    </xf>
    <xf numFmtId="0" fontId="25" fillId="0" borderId="14" xfId="96" applyFont="1" applyBorder="1" applyAlignment="1">
      <alignment horizontal="left" wrapText="1"/>
    </xf>
    <xf numFmtId="165" fontId="25" fillId="0" borderId="14" xfId="96" applyNumberFormat="1" applyFont="1" applyBorder="1" applyAlignment="1">
      <alignment horizontal="left" wrapText="1"/>
    </xf>
    <xf numFmtId="0" fontId="22" fillId="0" borderId="14" xfId="96" applyFont="1" applyBorder="1" applyAlignment="1">
      <alignment horizontal="left" wrapText="1"/>
    </xf>
    <xf numFmtId="3" fontId="25" fillId="0" borderId="14" xfId="100" applyNumberFormat="1" applyFont="1" applyFill="1" applyBorder="1" applyAlignment="1">
      <alignment horizontal="right" vertical="top" wrapText="1"/>
    </xf>
    <xf numFmtId="0" fontId="35" fillId="0" borderId="14" xfId="96" applyFont="1" applyBorder="1" applyAlignment="1">
      <alignment wrapText="1"/>
    </xf>
    <xf numFmtId="0" fontId="25" fillId="0" borderId="14" xfId="100" applyFont="1" applyFill="1" applyBorder="1" applyAlignment="1">
      <alignment horizontal="center" vertical="top" wrapText="1"/>
    </xf>
    <xf numFmtId="0" fontId="22" fillId="0" borderId="14" xfId="72" applyFont="1" applyFill="1" applyBorder="1" applyAlignment="1">
      <alignment wrapText="1"/>
    </xf>
    <xf numFmtId="0" fontId="25" fillId="0" borderId="14" xfId="81" applyFont="1" applyBorder="1" applyAlignment="1">
      <alignment horizontal="center" vertical="center" wrapText="1"/>
    </xf>
    <xf numFmtId="4" fontId="22" fillId="0" borderId="14" xfId="81" applyNumberFormat="1" applyFont="1" applyBorder="1" applyAlignment="1">
      <alignment vertical="center"/>
    </xf>
    <xf numFmtId="0" fontId="22" fillId="0" borderId="14" xfId="81" applyFont="1" applyBorder="1" applyAlignment="1">
      <alignment horizontal="left" vertical="center" wrapText="1"/>
    </xf>
    <xf numFmtId="0" fontId="25" fillId="0" borderId="14" xfId="81" applyFont="1" applyBorder="1" applyAlignment="1">
      <alignment horizontal="left" vertical="center" wrapText="1"/>
    </xf>
    <xf numFmtId="4" fontId="25" fillId="0" borderId="14" xfId="81" applyNumberFormat="1" applyFont="1" applyBorder="1" applyAlignment="1">
      <alignment vertical="center"/>
    </xf>
    <xf numFmtId="0" fontId="22" fillId="0" borderId="14" xfId="80" applyFont="1" applyBorder="1" applyAlignment="1">
      <alignment horizontal="left" vertical="center" wrapText="1"/>
    </xf>
    <xf numFmtId="0" fontId="25" fillId="29" borderId="14" xfId="81" applyFont="1" applyFill="1" applyBorder="1" applyAlignment="1">
      <alignment horizontal="left" vertical="center" wrapText="1"/>
    </xf>
    <xf numFmtId="49" fontId="25" fillId="0" borderId="14" xfId="100" applyNumberFormat="1" applyFont="1" applyFill="1" applyBorder="1" applyAlignment="1">
      <alignment horizontal="center" vertical="top" wrapText="1"/>
    </xf>
    <xf numFmtId="0" fontId="37" fillId="0" borderId="14" xfId="100" applyFont="1" applyFill="1" applyBorder="1" applyAlignment="1">
      <alignment horizontal="center" vertical="center"/>
    </xf>
    <xf numFmtId="0" fontId="35" fillId="0" borderId="14" xfId="100" applyFont="1" applyFill="1" applyBorder="1" applyAlignment="1">
      <alignment horizontal="center" vertical="center"/>
    </xf>
    <xf numFmtId="49" fontId="22" fillId="0" borderId="14" xfId="100" quotePrefix="1" applyNumberFormat="1" applyFont="1" applyFill="1" applyBorder="1" applyAlignment="1">
      <alignment horizontal="center" vertical="top" wrapText="1"/>
    </xf>
    <xf numFmtId="168" fontId="35" fillId="0" borderId="14" xfId="100" applyNumberFormat="1" applyFont="1" applyFill="1" applyBorder="1" applyAlignment="1">
      <alignment vertical="center"/>
    </xf>
    <xf numFmtId="168" fontId="37" fillId="0" borderId="14" xfId="100" applyNumberFormat="1" applyFont="1" applyFill="1" applyBorder="1" applyAlignment="1">
      <alignment vertical="center"/>
    </xf>
    <xf numFmtId="1" fontId="37" fillId="0" borderId="14" xfId="100" applyNumberFormat="1" applyFont="1" applyFill="1" applyBorder="1" applyAlignment="1">
      <alignment vertical="center"/>
    </xf>
    <xf numFmtId="0" fontId="25" fillId="0" borderId="14" xfId="100" applyFont="1" applyFill="1" applyBorder="1" applyAlignment="1">
      <alignment horizontal="center" vertical="top" wrapText="1"/>
    </xf>
    <xf numFmtId="0" fontId="25" fillId="0" borderId="14" xfId="74" applyFont="1" applyBorder="1" applyAlignment="1">
      <alignment wrapText="1"/>
    </xf>
    <xf numFmtId="0" fontId="25" fillId="29" borderId="14" xfId="82" applyFont="1" applyFill="1" applyBorder="1" applyAlignment="1">
      <alignment horizontal="center" vertical="center" wrapText="1"/>
    </xf>
    <xf numFmtId="0" fontId="22" fillId="0" borderId="14" xfId="74" applyFont="1" applyBorder="1" applyAlignment="1">
      <alignment wrapText="1"/>
    </xf>
    <xf numFmtId="0" fontId="22" fillId="0" borderId="14" xfId="81" applyFont="1" applyBorder="1" applyAlignment="1">
      <alignment horizontal="left" wrapText="1"/>
    </xf>
    <xf numFmtId="4" fontId="22" fillId="0" borderId="14" xfId="74" applyNumberFormat="1" applyFont="1" applyBorder="1"/>
    <xf numFmtId="0" fontId="22" fillId="0" borderId="14" xfId="73" applyFont="1" applyBorder="1" applyAlignment="1">
      <alignment wrapText="1"/>
    </xf>
    <xf numFmtId="4" fontId="25" fillId="0" borderId="14" xfId="74" applyNumberFormat="1" applyFont="1" applyBorder="1"/>
    <xf numFmtId="0" fontId="25" fillId="0" borderId="14" xfId="74" applyFont="1" applyBorder="1"/>
    <xf numFmtId="0" fontId="22" fillId="0" borderId="14" xfId="74" applyFont="1" applyBorder="1"/>
    <xf numFmtId="0" fontId="22" fillId="0" borderId="14" xfId="73" applyFont="1" applyFill="1" applyBorder="1" applyAlignment="1">
      <alignment wrapText="1"/>
    </xf>
    <xf numFmtId="0" fontId="25" fillId="29" borderId="14" xfId="81" applyFont="1" applyFill="1" applyBorder="1" applyAlignment="1">
      <alignment horizontal="center" vertical="center" wrapText="1"/>
    </xf>
    <xf numFmtId="3" fontId="25" fillId="0" borderId="43" xfId="91" applyNumberFormat="1" applyFont="1" applyBorder="1" applyAlignment="1">
      <alignment horizontal="right"/>
    </xf>
    <xf numFmtId="3" fontId="22" fillId="29" borderId="44" xfId="81" applyNumberFormat="1" applyFont="1" applyFill="1" applyBorder="1" applyAlignment="1">
      <alignment horizontal="right" wrapText="1"/>
    </xf>
    <xf numFmtId="3" fontId="22" fillId="29" borderId="43" xfId="81" applyNumberFormat="1" applyFont="1" applyFill="1" applyBorder="1" applyAlignment="1">
      <alignment horizontal="right" wrapText="1"/>
    </xf>
    <xf numFmtId="4" fontId="22" fillId="0" borderId="0" xfId="74" applyNumberFormat="1" applyFont="1"/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left" vertical="top" wrapText="1"/>
    </xf>
    <xf numFmtId="3" fontId="22" fillId="0" borderId="14" xfId="0" applyNumberFormat="1" applyFont="1" applyBorder="1" applyAlignment="1">
      <alignment horizontal="right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3" fontId="25" fillId="0" borderId="14" xfId="0" applyNumberFormat="1" applyFont="1" applyBorder="1" applyAlignment="1">
      <alignment horizontal="right" vertical="top" wrapText="1"/>
    </xf>
    <xf numFmtId="0" fontId="39" fillId="0" borderId="14" xfId="100" applyFont="1" applyFill="1" applyBorder="1" applyAlignment="1">
      <alignment horizontal="center"/>
    </xf>
    <xf numFmtId="0" fontId="25" fillId="0" borderId="14" xfId="100" applyFont="1" applyFill="1" applyBorder="1" applyAlignment="1">
      <alignment horizontal="center" vertical="top" wrapText="1"/>
    </xf>
    <xf numFmtId="0" fontId="37" fillId="0" borderId="0" xfId="100" applyFont="1" applyFill="1" applyBorder="1" applyAlignment="1">
      <alignment horizontal="center"/>
    </xf>
    <xf numFmtId="0" fontId="25" fillId="0" borderId="0" xfId="100" applyFont="1" applyFill="1" applyBorder="1" applyAlignment="1">
      <alignment horizontal="center" vertical="top" wrapText="1"/>
    </xf>
    <xf numFmtId="0" fontId="25" fillId="0" borderId="0" xfId="81" applyFont="1" applyAlignment="1">
      <alignment horizontal="center" vertical="center" wrapText="1"/>
    </xf>
    <xf numFmtId="0" fontId="25" fillId="29" borderId="14" xfId="81" applyFont="1" applyFill="1" applyBorder="1" applyAlignment="1">
      <alignment horizontal="center" vertical="center" wrapText="1"/>
    </xf>
    <xf numFmtId="0" fontId="25" fillId="29" borderId="15" xfId="81" applyFont="1" applyFill="1" applyBorder="1" applyAlignment="1">
      <alignment horizontal="center" vertical="center" wrapText="1"/>
    </xf>
    <xf numFmtId="0" fontId="25" fillId="0" borderId="0" xfId="72" applyFont="1" applyBorder="1" applyAlignment="1">
      <alignment horizontal="center" vertical="center" wrapText="1"/>
    </xf>
    <xf numFmtId="0" fontId="25" fillId="0" borderId="0" xfId="77" applyFont="1" applyFill="1" applyAlignment="1">
      <alignment horizontal="center" vertical="center" wrapText="1"/>
    </xf>
    <xf numFmtId="3" fontId="25" fillId="0" borderId="0" xfId="70" applyNumberFormat="1" applyFont="1" applyAlignment="1">
      <alignment horizontal="center" vertical="center" wrapText="1"/>
    </xf>
    <xf numFmtId="0" fontId="25" fillId="0" borderId="0" xfId="72" applyFont="1" applyBorder="1" applyAlignment="1">
      <alignment horizontal="center" vertical="center"/>
    </xf>
    <xf numFmtId="0" fontId="25" fillId="0" borderId="0" xfId="72" applyFont="1" applyBorder="1" applyAlignment="1">
      <alignment horizontal="center"/>
    </xf>
    <xf numFmtId="0" fontId="25" fillId="0" borderId="0" xfId="74" applyFont="1" applyBorder="1" applyAlignment="1">
      <alignment horizontal="center"/>
    </xf>
    <xf numFmtId="0" fontId="25" fillId="0" borderId="0" xfId="92" applyFont="1" applyBorder="1" applyAlignment="1">
      <alignment horizontal="center"/>
    </xf>
    <xf numFmtId="0" fontId="25" fillId="0" borderId="29" xfId="93" applyFont="1" applyBorder="1" applyAlignment="1">
      <alignment horizontal="center" wrapText="1"/>
    </xf>
    <xf numFmtId="0" fontId="25" fillId="0" borderId="10" xfId="93" applyFont="1" applyBorder="1" applyAlignment="1">
      <alignment horizontal="center" vertical="center" wrapText="1"/>
    </xf>
    <xf numFmtId="0" fontId="25" fillId="0" borderId="30" xfId="93" applyFont="1" applyBorder="1" applyAlignment="1">
      <alignment horizontal="center" vertical="center" wrapText="1"/>
    </xf>
    <xf numFmtId="0" fontId="25" fillId="0" borderId="31" xfId="93" applyFont="1" applyBorder="1" applyAlignment="1">
      <alignment horizontal="center" vertical="center" wrapText="1"/>
    </xf>
    <xf numFmtId="0" fontId="25" fillId="0" borderId="13" xfId="93" applyFont="1" applyBorder="1" applyAlignment="1">
      <alignment horizontal="center" wrapText="1"/>
    </xf>
    <xf numFmtId="0" fontId="25" fillId="0" borderId="0" xfId="95" applyFont="1" applyFill="1" applyBorder="1" applyAlignment="1">
      <alignment horizontal="center"/>
    </xf>
    <xf numFmtId="0" fontId="25" fillId="0" borderId="10" xfId="95" applyFont="1" applyBorder="1" applyAlignment="1">
      <alignment horizontal="center"/>
    </xf>
    <xf numFmtId="0" fontId="25" fillId="0" borderId="0" xfId="90" applyFont="1" applyAlignment="1">
      <alignment horizontal="center" vertical="center"/>
    </xf>
    <xf numFmtId="0" fontId="25" fillId="0" borderId="0" xfId="89" applyFont="1" applyBorder="1" applyAlignment="1">
      <alignment horizontal="center" wrapText="1"/>
    </xf>
    <xf numFmtId="0" fontId="25" fillId="0" borderId="0" xfId="96" applyFont="1" applyBorder="1" applyAlignment="1">
      <alignment horizontal="center" vertical="center"/>
    </xf>
    <xf numFmtId="0" fontId="25" fillId="0" borderId="35" xfId="96" applyFont="1" applyBorder="1" applyAlignment="1">
      <alignment horizontal="center" vertical="center"/>
    </xf>
    <xf numFmtId="0" fontId="25" fillId="0" borderId="14" xfId="96" applyFont="1" applyBorder="1" applyAlignment="1">
      <alignment horizontal="center"/>
    </xf>
    <xf numFmtId="168" fontId="25" fillId="0" borderId="14" xfId="96" applyNumberFormat="1" applyFont="1" applyBorder="1" applyAlignment="1">
      <alignment horizontal="center"/>
    </xf>
    <xf numFmtId="0" fontId="25" fillId="0" borderId="40" xfId="96" applyFont="1" applyBorder="1" applyAlignment="1">
      <alignment horizontal="center" vertical="center"/>
    </xf>
    <xf numFmtId="0" fontId="25" fillId="0" borderId="42" xfId="96" applyFont="1" applyBorder="1" applyAlignment="1">
      <alignment horizontal="center" vertical="center"/>
    </xf>
    <xf numFmtId="0" fontId="25" fillId="0" borderId="43" xfId="96" applyFont="1" applyBorder="1" applyAlignment="1">
      <alignment horizontal="center" vertical="center"/>
    </xf>
    <xf numFmtId="0" fontId="25" fillId="0" borderId="0" xfId="68" applyFont="1" applyBorder="1" applyAlignment="1">
      <alignment horizontal="center"/>
    </xf>
    <xf numFmtId="0" fontId="25" fillId="0" borderId="13" xfId="96" applyFont="1" applyBorder="1" applyAlignment="1">
      <alignment horizontal="center"/>
    </xf>
    <xf numFmtId="0" fontId="25" fillId="0" borderId="26" xfId="96" applyFont="1" applyBorder="1" applyAlignment="1">
      <alignment horizontal="center"/>
    </xf>
    <xf numFmtId="168" fontId="25" fillId="0" borderId="29" xfId="96" applyNumberFormat="1" applyFont="1" applyBorder="1" applyAlignment="1">
      <alignment horizontal="center"/>
    </xf>
    <xf numFmtId="168" fontId="25" fillId="0" borderId="10" xfId="96" applyNumberFormat="1" applyFont="1" applyBorder="1" applyAlignment="1">
      <alignment horizontal="center"/>
    </xf>
    <xf numFmtId="0" fontId="25" fillId="0" borderId="18" xfId="96" applyFont="1" applyBorder="1" applyAlignment="1">
      <alignment horizontal="center"/>
    </xf>
    <xf numFmtId="0" fontId="25" fillId="0" borderId="0" xfId="96" applyFont="1" applyBorder="1" applyAlignment="1">
      <alignment horizontal="center"/>
    </xf>
    <xf numFmtId="0" fontId="37" fillId="0" borderId="14" xfId="100" applyFont="1" applyFill="1" applyBorder="1"/>
    <xf numFmtId="49" fontId="34" fillId="0" borderId="0" xfId="68" applyNumberFormat="1" applyFont="1" applyAlignment="1">
      <alignment horizontal="left" wrapText="1"/>
    </xf>
    <xf numFmtId="0" fontId="25" fillId="0" borderId="0" xfId="97" applyFont="1" applyAlignment="1">
      <alignment horizontal="center" wrapText="1"/>
    </xf>
    <xf numFmtId="0" fontId="25" fillId="0" borderId="0" xfId="68" applyFont="1" applyAlignment="1">
      <alignment horizontal="center"/>
    </xf>
    <xf numFmtId="0" fontId="38" fillId="29" borderId="0" xfId="99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25" fillId="0" borderId="0" xfId="105" applyFont="1" applyBorder="1" applyAlignment="1">
      <alignment horizontal="center" vertical="top" wrapText="1"/>
    </xf>
    <xf numFmtId="3" fontId="25" fillId="0" borderId="0" xfId="95" applyNumberFormat="1" applyFont="1" applyBorder="1" applyAlignment="1">
      <alignment horizontal="center" vertical="center" wrapText="1"/>
    </xf>
    <xf numFmtId="3" fontId="27" fillId="0" borderId="0" xfId="95" applyNumberFormat="1" applyFont="1" applyFill="1" applyAlignment="1">
      <alignment horizontal="left" wrapText="1"/>
    </xf>
  </cellXfs>
  <cellStyles count="10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xcel Built-in Normál 2" xfId="97" xr:uid="{00000000-0005-0000-0000-000033000000}"/>
    <cellStyle name="Excel Built-in Normál_2012. évi költségvetés I. módosítás VÉGLEGES" xfId="98" xr:uid="{00000000-0005-0000-0000-000034000000}"/>
    <cellStyle name="Explanatory Text" xfId="52" xr:uid="{00000000-0005-0000-0000-000035000000}"/>
    <cellStyle name="Ezres" xfId="53" builtinId="3"/>
    <cellStyle name="Ezres 2" xfId="54" xr:uid="{00000000-0005-0000-0000-000037000000}"/>
    <cellStyle name="Ezres 3" xfId="55" xr:uid="{00000000-0005-0000-0000-000038000000}"/>
    <cellStyle name="Ezres 3 2" xfId="101" xr:uid="{00000000-0005-0000-0000-000039000000}"/>
    <cellStyle name="Ezres 4" xfId="102" xr:uid="{00000000-0005-0000-0000-00003A000000}"/>
    <cellStyle name="Figyelmeztetés" xfId="56" builtinId="11" customBuiltin="1"/>
    <cellStyle name="Good" xfId="57" xr:uid="{00000000-0005-0000-0000-00003C000000}"/>
    <cellStyle name="Heading 1" xfId="58" xr:uid="{00000000-0005-0000-0000-00003D000000}"/>
    <cellStyle name="Heading 2" xfId="59" xr:uid="{00000000-0005-0000-0000-00003E000000}"/>
    <cellStyle name="Heading 3" xfId="60" xr:uid="{00000000-0005-0000-0000-00003F000000}"/>
    <cellStyle name="Heading 4" xfId="61" xr:uid="{00000000-0005-0000-0000-000040000000}"/>
    <cellStyle name="Hivatkozott cella" xfId="62" builtinId="24" customBuiltin="1"/>
    <cellStyle name="Input" xfId="63" xr:uid="{00000000-0005-0000-0000-000042000000}"/>
    <cellStyle name="Jegyzet" xfId="64" builtinId="10" customBuiltin="1"/>
    <cellStyle name="Kimenet" xfId="65" builtinId="21" customBuiltin="1"/>
    <cellStyle name="Linked Cell" xfId="66" xr:uid="{00000000-0005-0000-0000-000045000000}"/>
    <cellStyle name="Neutral" xfId="67" xr:uid="{00000000-0005-0000-0000-000046000000}"/>
    <cellStyle name="Normál" xfId="0" builtinId="0"/>
    <cellStyle name="Normál 2" xfId="68" xr:uid="{00000000-0005-0000-0000-000048000000}"/>
    <cellStyle name="Normál 2 2" xfId="106" xr:uid="{00000000-0005-0000-0000-000049000000}"/>
    <cellStyle name="Normál 3" xfId="100" xr:uid="{00000000-0005-0000-0000-00004A000000}"/>
    <cellStyle name="Normál 4" xfId="103" xr:uid="{00000000-0005-0000-0000-00004B000000}"/>
    <cellStyle name="Normál 5" xfId="104" xr:uid="{00000000-0005-0000-0000-00004C000000}"/>
    <cellStyle name="Normál 6" xfId="105" xr:uid="{00000000-0005-0000-0000-00004D000000}"/>
    <cellStyle name="Normál_2007_Koncepció táblák" xfId="69" xr:uid="{00000000-0005-0000-0000-00004E000000}"/>
    <cellStyle name="Normál_2007_Koncepció táblák_2013. évi költségvetés I." xfId="70" xr:uid="{00000000-0005-0000-0000-00004F000000}"/>
    <cellStyle name="Normál_2012. évi költségvetés I. módosítás VÉGLEGES" xfId="89" xr:uid="{00000000-0005-0000-0000-000050000000}"/>
    <cellStyle name="Normál_2012. évi költségvetés IV. módosítás" xfId="71" xr:uid="{00000000-0005-0000-0000-000051000000}"/>
    <cellStyle name="Normál_2013 évi költségvetéshez 2013.02.19." xfId="92" xr:uid="{00000000-0005-0000-0000-000052000000}"/>
    <cellStyle name="Normál_2013 évi költségvetéshez 2013.02.19._2014 évi költségvetés Tündi táblák" xfId="95" xr:uid="{00000000-0005-0000-0000-000053000000}"/>
    <cellStyle name="Normál_2013. évi költségvetés I." xfId="72" xr:uid="{00000000-0005-0000-0000-000054000000}"/>
    <cellStyle name="Normál_2013. évi költségvetés I._2013. évi költségvetés II. forduló testületi előterjesztés" xfId="73" xr:uid="{00000000-0005-0000-0000-000055000000}"/>
    <cellStyle name="Normál_2013. évi költségvetés II. forduló testületi előterjesztés" xfId="74" xr:uid="{00000000-0005-0000-0000-000056000000}"/>
    <cellStyle name="Normál_2013. évi költségvetés II. forduló testületi előterjesztés2." xfId="90" xr:uid="{00000000-0005-0000-0000-000057000000}"/>
    <cellStyle name="Normál_2014. évi kv. 6. tábla_kitöltve_szűkített II.fordulóhoz 2" xfId="75" xr:uid="{00000000-0005-0000-0000-000058000000}"/>
    <cellStyle name="Normál_4. sz. melléklet" xfId="91" xr:uid="{00000000-0005-0000-0000-000059000000}"/>
    <cellStyle name="Normal_KARSZJ3" xfId="76" xr:uid="{00000000-0005-0000-0000-00005A000000}"/>
    <cellStyle name="Normál_költségvetés10melléklet" xfId="77" xr:uid="{00000000-0005-0000-0000-00005B000000}"/>
    <cellStyle name="Normál_költségvetés10melléklet_2013. évi költségvetés I." xfId="78" xr:uid="{00000000-0005-0000-0000-00005C000000}"/>
    <cellStyle name="Normal_KTRSZJ" xfId="79" xr:uid="{00000000-0005-0000-0000-00005D000000}"/>
    <cellStyle name="Normál_Másolat eredetijeKÖLTSÉGVETÉS2005új1" xfId="80" xr:uid="{00000000-0005-0000-0000-00005E000000}"/>
    <cellStyle name="Normál_Másolat eredetijeKÖLTSÉGVETÉS2005új1_2013. évi költségvetés I." xfId="81" xr:uid="{00000000-0005-0000-0000-00005F000000}"/>
    <cellStyle name="Normál_Másolat eredetijeKÖLTSÉGVETÉS2005új1_2013. évi költségvetés II. forduló testületi előterjesztés" xfId="82" xr:uid="{00000000-0005-0000-0000-000060000000}"/>
    <cellStyle name="Normál_Munka1" xfId="96" xr:uid="{00000000-0005-0000-0000-000061000000}"/>
    <cellStyle name="Normál_Munka4" xfId="94" xr:uid="{00000000-0005-0000-0000-000062000000}"/>
    <cellStyle name="Normál_Munka4_2013 évi költségvetéshez 2013.02.19." xfId="93" xr:uid="{00000000-0005-0000-0000-000063000000}"/>
    <cellStyle name="Normál_Önkormányzat MÁK beszámoló" xfId="99" xr:uid="{00000000-0005-0000-0000-000064000000}"/>
    <cellStyle name="Note" xfId="83" xr:uid="{00000000-0005-0000-0000-000065000000}"/>
    <cellStyle name="Output" xfId="84" xr:uid="{00000000-0005-0000-0000-000066000000}"/>
    <cellStyle name="Összesen" xfId="85" builtinId="25" customBuiltin="1"/>
    <cellStyle name="Title" xfId="86" xr:uid="{00000000-0005-0000-0000-000068000000}"/>
    <cellStyle name="Total" xfId="87" xr:uid="{00000000-0005-0000-0000-000069000000}"/>
    <cellStyle name="Warning Text" xfId="88" xr:uid="{00000000-0005-0000-0000-00006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ncst&#225;r/LACZKA%20M&#193;RIA/K&#246;lts&#233;gvet&#233;s%202018/P&#233;csely/Eredeti_rendelet/P&#233;csely%20&#214;nkorm&#225;nyzat%202018.%20&#233;vi%20k&#246;lts&#233;gvet&#233;s%203-2018.%20(II.%2016.)%20rende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a"/>
      <sheetName val="2.sz.tábla"/>
      <sheetName val="2a. tábla"/>
      <sheetName val="3.tábla"/>
      <sheetName val="4. sz. tábla"/>
      <sheetName val="5.sz.tábla "/>
      <sheetName val="6. sz. tábla "/>
      <sheetName val="7. sz. tábla"/>
      <sheetName val="8. sz. tábla "/>
      <sheetName val="9. sz. stabilitási tv "/>
      <sheetName val="10. sz. tábla"/>
      <sheetName val="11. tábla"/>
      <sheetName val="12. sz. EU projektek"/>
      <sheetName val="13.tábla"/>
      <sheetName val="14. tábla"/>
      <sheetName val="Munka1"/>
    </sheetNames>
    <sheetDataSet>
      <sheetData sheetId="0">
        <row r="7">
          <cell r="D7">
            <v>33655434</v>
          </cell>
        </row>
      </sheetData>
      <sheetData sheetId="1">
        <row r="33">
          <cell r="D33">
            <v>20250000</v>
          </cell>
        </row>
        <row r="44">
          <cell r="B44">
            <v>0</v>
          </cell>
        </row>
      </sheetData>
      <sheetData sheetId="2" refreshError="1"/>
      <sheetData sheetId="3">
        <row r="7">
          <cell r="D7">
            <v>17970857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view="pageLayout" topLeftCell="A19" zoomScaleNormal="100" workbookViewId="0">
      <selection sqref="A1:F1"/>
    </sheetView>
  </sheetViews>
  <sheetFormatPr defaultRowHeight="15.6" x14ac:dyDescent="0.3"/>
  <cols>
    <col min="1" max="1" width="6.88671875" style="324" customWidth="1"/>
    <col min="2" max="2" width="38.6640625" style="324" customWidth="1"/>
    <col min="3" max="3" width="18.44140625" style="324" bestFit="1" customWidth="1"/>
    <col min="4" max="4" width="10.5546875" style="324" customWidth="1"/>
    <col min="5" max="5" width="18.44140625" style="324" bestFit="1" customWidth="1"/>
    <col min="6" max="6" width="16" style="324" bestFit="1" customWidth="1"/>
    <col min="7" max="256" width="9.109375" style="324"/>
    <col min="257" max="257" width="8.109375" style="324" customWidth="1"/>
    <col min="258" max="258" width="41" style="324" customWidth="1"/>
    <col min="259" max="261" width="32.88671875" style="324" customWidth="1"/>
    <col min="262" max="512" width="9.109375" style="324"/>
    <col min="513" max="513" width="8.109375" style="324" customWidth="1"/>
    <col min="514" max="514" width="41" style="324" customWidth="1"/>
    <col min="515" max="517" width="32.88671875" style="324" customWidth="1"/>
    <col min="518" max="768" width="9.109375" style="324"/>
    <col min="769" max="769" width="8.109375" style="324" customWidth="1"/>
    <col min="770" max="770" width="41" style="324" customWidth="1"/>
    <col min="771" max="773" width="32.88671875" style="324" customWidth="1"/>
    <col min="774" max="1024" width="9.109375" style="324"/>
    <col min="1025" max="1025" width="8.109375" style="324" customWidth="1"/>
    <col min="1026" max="1026" width="41" style="324" customWidth="1"/>
    <col min="1027" max="1029" width="32.88671875" style="324" customWidth="1"/>
    <col min="1030" max="1280" width="9.109375" style="324"/>
    <col min="1281" max="1281" width="8.109375" style="324" customWidth="1"/>
    <col min="1282" max="1282" width="41" style="324" customWidth="1"/>
    <col min="1283" max="1285" width="32.88671875" style="324" customWidth="1"/>
    <col min="1286" max="1536" width="9.109375" style="324"/>
    <col min="1537" max="1537" width="8.109375" style="324" customWidth="1"/>
    <col min="1538" max="1538" width="41" style="324" customWidth="1"/>
    <col min="1539" max="1541" width="32.88671875" style="324" customWidth="1"/>
    <col min="1542" max="1792" width="9.109375" style="324"/>
    <col min="1793" max="1793" width="8.109375" style="324" customWidth="1"/>
    <col min="1794" max="1794" width="41" style="324" customWidth="1"/>
    <col min="1795" max="1797" width="32.88671875" style="324" customWidth="1"/>
    <col min="1798" max="2048" width="9.109375" style="324"/>
    <col min="2049" max="2049" width="8.109375" style="324" customWidth="1"/>
    <col min="2050" max="2050" width="41" style="324" customWidth="1"/>
    <col min="2051" max="2053" width="32.88671875" style="324" customWidth="1"/>
    <col min="2054" max="2304" width="9.109375" style="324"/>
    <col min="2305" max="2305" width="8.109375" style="324" customWidth="1"/>
    <col min="2306" max="2306" width="41" style="324" customWidth="1"/>
    <col min="2307" max="2309" width="32.88671875" style="324" customWidth="1"/>
    <col min="2310" max="2560" width="9.109375" style="324"/>
    <col min="2561" max="2561" width="8.109375" style="324" customWidth="1"/>
    <col min="2562" max="2562" width="41" style="324" customWidth="1"/>
    <col min="2563" max="2565" width="32.88671875" style="324" customWidth="1"/>
    <col min="2566" max="2816" width="9.109375" style="324"/>
    <col min="2817" max="2817" width="8.109375" style="324" customWidth="1"/>
    <col min="2818" max="2818" width="41" style="324" customWidth="1"/>
    <col min="2819" max="2821" width="32.88671875" style="324" customWidth="1"/>
    <col min="2822" max="3072" width="9.109375" style="324"/>
    <col min="3073" max="3073" width="8.109375" style="324" customWidth="1"/>
    <col min="3074" max="3074" width="41" style="324" customWidth="1"/>
    <col min="3075" max="3077" width="32.88671875" style="324" customWidth="1"/>
    <col min="3078" max="3328" width="9.109375" style="324"/>
    <col min="3329" max="3329" width="8.109375" style="324" customWidth="1"/>
    <col min="3330" max="3330" width="41" style="324" customWidth="1"/>
    <col min="3331" max="3333" width="32.88671875" style="324" customWidth="1"/>
    <col min="3334" max="3584" width="9.109375" style="324"/>
    <col min="3585" max="3585" width="8.109375" style="324" customWidth="1"/>
    <col min="3586" max="3586" width="41" style="324" customWidth="1"/>
    <col min="3587" max="3589" width="32.88671875" style="324" customWidth="1"/>
    <col min="3590" max="3840" width="9.109375" style="324"/>
    <col min="3841" max="3841" width="8.109375" style="324" customWidth="1"/>
    <col min="3842" max="3842" width="41" style="324" customWidth="1"/>
    <col min="3843" max="3845" width="32.88671875" style="324" customWidth="1"/>
    <col min="3846" max="4096" width="9.109375" style="324"/>
    <col min="4097" max="4097" width="8.109375" style="324" customWidth="1"/>
    <col min="4098" max="4098" width="41" style="324" customWidth="1"/>
    <col min="4099" max="4101" width="32.88671875" style="324" customWidth="1"/>
    <col min="4102" max="4352" width="9.109375" style="324"/>
    <col min="4353" max="4353" width="8.109375" style="324" customWidth="1"/>
    <col min="4354" max="4354" width="41" style="324" customWidth="1"/>
    <col min="4355" max="4357" width="32.88671875" style="324" customWidth="1"/>
    <col min="4358" max="4608" width="9.109375" style="324"/>
    <col min="4609" max="4609" width="8.109375" style="324" customWidth="1"/>
    <col min="4610" max="4610" width="41" style="324" customWidth="1"/>
    <col min="4611" max="4613" width="32.88671875" style="324" customWidth="1"/>
    <col min="4614" max="4864" width="9.109375" style="324"/>
    <col min="4865" max="4865" width="8.109375" style="324" customWidth="1"/>
    <col min="4866" max="4866" width="41" style="324" customWidth="1"/>
    <col min="4867" max="4869" width="32.88671875" style="324" customWidth="1"/>
    <col min="4870" max="5120" width="9.109375" style="324"/>
    <col min="5121" max="5121" width="8.109375" style="324" customWidth="1"/>
    <col min="5122" max="5122" width="41" style="324" customWidth="1"/>
    <col min="5123" max="5125" width="32.88671875" style="324" customWidth="1"/>
    <col min="5126" max="5376" width="9.109375" style="324"/>
    <col min="5377" max="5377" width="8.109375" style="324" customWidth="1"/>
    <col min="5378" max="5378" width="41" style="324" customWidth="1"/>
    <col min="5379" max="5381" width="32.88671875" style="324" customWidth="1"/>
    <col min="5382" max="5632" width="9.109375" style="324"/>
    <col min="5633" max="5633" width="8.109375" style="324" customWidth="1"/>
    <col min="5634" max="5634" width="41" style="324" customWidth="1"/>
    <col min="5635" max="5637" width="32.88671875" style="324" customWidth="1"/>
    <col min="5638" max="5888" width="9.109375" style="324"/>
    <col min="5889" max="5889" width="8.109375" style="324" customWidth="1"/>
    <col min="5890" max="5890" width="41" style="324" customWidth="1"/>
    <col min="5891" max="5893" width="32.88671875" style="324" customWidth="1"/>
    <col min="5894" max="6144" width="9.109375" style="324"/>
    <col min="6145" max="6145" width="8.109375" style="324" customWidth="1"/>
    <col min="6146" max="6146" width="41" style="324" customWidth="1"/>
    <col min="6147" max="6149" width="32.88671875" style="324" customWidth="1"/>
    <col min="6150" max="6400" width="9.109375" style="324"/>
    <col min="6401" max="6401" width="8.109375" style="324" customWidth="1"/>
    <col min="6402" max="6402" width="41" style="324" customWidth="1"/>
    <col min="6403" max="6405" width="32.88671875" style="324" customWidth="1"/>
    <col min="6406" max="6656" width="9.109375" style="324"/>
    <col min="6657" max="6657" width="8.109375" style="324" customWidth="1"/>
    <col min="6658" max="6658" width="41" style="324" customWidth="1"/>
    <col min="6659" max="6661" width="32.88671875" style="324" customWidth="1"/>
    <col min="6662" max="6912" width="9.109375" style="324"/>
    <col min="6913" max="6913" width="8.109375" style="324" customWidth="1"/>
    <col min="6914" max="6914" width="41" style="324" customWidth="1"/>
    <col min="6915" max="6917" width="32.88671875" style="324" customWidth="1"/>
    <col min="6918" max="7168" width="9.109375" style="324"/>
    <col min="7169" max="7169" width="8.109375" style="324" customWidth="1"/>
    <col min="7170" max="7170" width="41" style="324" customWidth="1"/>
    <col min="7171" max="7173" width="32.88671875" style="324" customWidth="1"/>
    <col min="7174" max="7424" width="9.109375" style="324"/>
    <col min="7425" max="7425" width="8.109375" style="324" customWidth="1"/>
    <col min="7426" max="7426" width="41" style="324" customWidth="1"/>
    <col min="7427" max="7429" width="32.88671875" style="324" customWidth="1"/>
    <col min="7430" max="7680" width="9.109375" style="324"/>
    <col min="7681" max="7681" width="8.109375" style="324" customWidth="1"/>
    <col min="7682" max="7682" width="41" style="324" customWidth="1"/>
    <col min="7683" max="7685" width="32.88671875" style="324" customWidth="1"/>
    <col min="7686" max="7936" width="9.109375" style="324"/>
    <col min="7937" max="7937" width="8.109375" style="324" customWidth="1"/>
    <col min="7938" max="7938" width="41" style="324" customWidth="1"/>
    <col min="7939" max="7941" width="32.88671875" style="324" customWidth="1"/>
    <col min="7942" max="8192" width="9.109375" style="324"/>
    <col min="8193" max="8193" width="8.109375" style="324" customWidth="1"/>
    <col min="8194" max="8194" width="41" style="324" customWidth="1"/>
    <col min="8195" max="8197" width="32.88671875" style="324" customWidth="1"/>
    <col min="8198" max="8448" width="9.109375" style="324"/>
    <col min="8449" max="8449" width="8.109375" style="324" customWidth="1"/>
    <col min="8450" max="8450" width="41" style="324" customWidth="1"/>
    <col min="8451" max="8453" width="32.88671875" style="324" customWidth="1"/>
    <col min="8454" max="8704" width="9.109375" style="324"/>
    <col min="8705" max="8705" width="8.109375" style="324" customWidth="1"/>
    <col min="8706" max="8706" width="41" style="324" customWidth="1"/>
    <col min="8707" max="8709" width="32.88671875" style="324" customWidth="1"/>
    <col min="8710" max="8960" width="9.109375" style="324"/>
    <col min="8961" max="8961" width="8.109375" style="324" customWidth="1"/>
    <col min="8962" max="8962" width="41" style="324" customWidth="1"/>
    <col min="8963" max="8965" width="32.88671875" style="324" customWidth="1"/>
    <col min="8966" max="9216" width="9.109375" style="324"/>
    <col min="9217" max="9217" width="8.109375" style="324" customWidth="1"/>
    <col min="9218" max="9218" width="41" style="324" customWidth="1"/>
    <col min="9219" max="9221" width="32.88671875" style="324" customWidth="1"/>
    <col min="9222" max="9472" width="9.109375" style="324"/>
    <col min="9473" max="9473" width="8.109375" style="324" customWidth="1"/>
    <col min="9474" max="9474" width="41" style="324" customWidth="1"/>
    <col min="9475" max="9477" width="32.88671875" style="324" customWidth="1"/>
    <col min="9478" max="9728" width="9.109375" style="324"/>
    <col min="9729" max="9729" width="8.109375" style="324" customWidth="1"/>
    <col min="9730" max="9730" width="41" style="324" customWidth="1"/>
    <col min="9731" max="9733" width="32.88671875" style="324" customWidth="1"/>
    <col min="9734" max="9984" width="9.109375" style="324"/>
    <col min="9985" max="9985" width="8.109375" style="324" customWidth="1"/>
    <col min="9986" max="9986" width="41" style="324" customWidth="1"/>
    <col min="9987" max="9989" width="32.88671875" style="324" customWidth="1"/>
    <col min="9990" max="10240" width="9.109375" style="324"/>
    <col min="10241" max="10241" width="8.109375" style="324" customWidth="1"/>
    <col min="10242" max="10242" width="41" style="324" customWidth="1"/>
    <col min="10243" max="10245" width="32.88671875" style="324" customWidth="1"/>
    <col min="10246" max="10496" width="9.109375" style="324"/>
    <col min="10497" max="10497" width="8.109375" style="324" customWidth="1"/>
    <col min="10498" max="10498" width="41" style="324" customWidth="1"/>
    <col min="10499" max="10501" width="32.88671875" style="324" customWidth="1"/>
    <col min="10502" max="10752" width="9.109375" style="324"/>
    <col min="10753" max="10753" width="8.109375" style="324" customWidth="1"/>
    <col min="10754" max="10754" width="41" style="324" customWidth="1"/>
    <col min="10755" max="10757" width="32.88671875" style="324" customWidth="1"/>
    <col min="10758" max="11008" width="9.109375" style="324"/>
    <col min="11009" max="11009" width="8.109375" style="324" customWidth="1"/>
    <col min="11010" max="11010" width="41" style="324" customWidth="1"/>
    <col min="11011" max="11013" width="32.88671875" style="324" customWidth="1"/>
    <col min="11014" max="11264" width="9.109375" style="324"/>
    <col min="11265" max="11265" width="8.109375" style="324" customWidth="1"/>
    <col min="11266" max="11266" width="41" style="324" customWidth="1"/>
    <col min="11267" max="11269" width="32.88671875" style="324" customWidth="1"/>
    <col min="11270" max="11520" width="9.109375" style="324"/>
    <col min="11521" max="11521" width="8.109375" style="324" customWidth="1"/>
    <col min="11522" max="11522" width="41" style="324" customWidth="1"/>
    <col min="11523" max="11525" width="32.88671875" style="324" customWidth="1"/>
    <col min="11526" max="11776" width="9.109375" style="324"/>
    <col min="11777" max="11777" width="8.109375" style="324" customWidth="1"/>
    <col min="11778" max="11778" width="41" style="324" customWidth="1"/>
    <col min="11779" max="11781" width="32.88671875" style="324" customWidth="1"/>
    <col min="11782" max="12032" width="9.109375" style="324"/>
    <col min="12033" max="12033" width="8.109375" style="324" customWidth="1"/>
    <col min="12034" max="12034" width="41" style="324" customWidth="1"/>
    <col min="12035" max="12037" width="32.88671875" style="324" customWidth="1"/>
    <col min="12038" max="12288" width="9.109375" style="324"/>
    <col min="12289" max="12289" width="8.109375" style="324" customWidth="1"/>
    <col min="12290" max="12290" width="41" style="324" customWidth="1"/>
    <col min="12291" max="12293" width="32.88671875" style="324" customWidth="1"/>
    <col min="12294" max="12544" width="9.109375" style="324"/>
    <col min="12545" max="12545" width="8.109375" style="324" customWidth="1"/>
    <col min="12546" max="12546" width="41" style="324" customWidth="1"/>
    <col min="12547" max="12549" width="32.88671875" style="324" customWidth="1"/>
    <col min="12550" max="12800" width="9.109375" style="324"/>
    <col min="12801" max="12801" width="8.109375" style="324" customWidth="1"/>
    <col min="12802" max="12802" width="41" style="324" customWidth="1"/>
    <col min="12803" max="12805" width="32.88671875" style="324" customWidth="1"/>
    <col min="12806" max="13056" width="9.109375" style="324"/>
    <col min="13057" max="13057" width="8.109375" style="324" customWidth="1"/>
    <col min="13058" max="13058" width="41" style="324" customWidth="1"/>
    <col min="13059" max="13061" width="32.88671875" style="324" customWidth="1"/>
    <col min="13062" max="13312" width="9.109375" style="324"/>
    <col min="13313" max="13313" width="8.109375" style="324" customWidth="1"/>
    <col min="13314" max="13314" width="41" style="324" customWidth="1"/>
    <col min="13315" max="13317" width="32.88671875" style="324" customWidth="1"/>
    <col min="13318" max="13568" width="9.109375" style="324"/>
    <col min="13569" max="13569" width="8.109375" style="324" customWidth="1"/>
    <col min="13570" max="13570" width="41" style="324" customWidth="1"/>
    <col min="13571" max="13573" width="32.88671875" style="324" customWidth="1"/>
    <col min="13574" max="13824" width="9.109375" style="324"/>
    <col min="13825" max="13825" width="8.109375" style="324" customWidth="1"/>
    <col min="13826" max="13826" width="41" style="324" customWidth="1"/>
    <col min="13827" max="13829" width="32.88671875" style="324" customWidth="1"/>
    <col min="13830" max="14080" width="9.109375" style="324"/>
    <col min="14081" max="14081" width="8.109375" style="324" customWidth="1"/>
    <col min="14082" max="14082" width="41" style="324" customWidth="1"/>
    <col min="14083" max="14085" width="32.88671875" style="324" customWidth="1"/>
    <col min="14086" max="14336" width="9.109375" style="324"/>
    <col min="14337" max="14337" width="8.109375" style="324" customWidth="1"/>
    <col min="14338" max="14338" width="41" style="324" customWidth="1"/>
    <col min="14339" max="14341" width="32.88671875" style="324" customWidth="1"/>
    <col min="14342" max="14592" width="9.109375" style="324"/>
    <col min="14593" max="14593" width="8.109375" style="324" customWidth="1"/>
    <col min="14594" max="14594" width="41" style="324" customWidth="1"/>
    <col min="14595" max="14597" width="32.88671875" style="324" customWidth="1"/>
    <col min="14598" max="14848" width="9.109375" style="324"/>
    <col min="14849" max="14849" width="8.109375" style="324" customWidth="1"/>
    <col min="14850" max="14850" width="41" style="324" customWidth="1"/>
    <col min="14851" max="14853" width="32.88671875" style="324" customWidth="1"/>
    <col min="14854" max="15104" width="9.109375" style="324"/>
    <col min="15105" max="15105" width="8.109375" style="324" customWidth="1"/>
    <col min="15106" max="15106" width="41" style="324" customWidth="1"/>
    <col min="15107" max="15109" width="32.88671875" style="324" customWidth="1"/>
    <col min="15110" max="15360" width="9.109375" style="324"/>
    <col min="15361" max="15361" width="8.109375" style="324" customWidth="1"/>
    <col min="15362" max="15362" width="41" style="324" customWidth="1"/>
    <col min="15363" max="15365" width="32.88671875" style="324" customWidth="1"/>
    <col min="15366" max="15616" width="9.109375" style="324"/>
    <col min="15617" max="15617" width="8.109375" style="324" customWidth="1"/>
    <col min="15618" max="15618" width="41" style="324" customWidth="1"/>
    <col min="15619" max="15621" width="32.88671875" style="324" customWidth="1"/>
    <col min="15622" max="15872" width="9.109375" style="324"/>
    <col min="15873" max="15873" width="8.109375" style="324" customWidth="1"/>
    <col min="15874" max="15874" width="41" style="324" customWidth="1"/>
    <col min="15875" max="15877" width="32.88671875" style="324" customWidth="1"/>
    <col min="15878" max="16128" width="9.109375" style="324"/>
    <col min="16129" max="16129" width="8.109375" style="324" customWidth="1"/>
    <col min="16130" max="16130" width="41" style="324" customWidth="1"/>
    <col min="16131" max="16133" width="32.88671875" style="324" customWidth="1"/>
    <col min="16134" max="16384" width="9.109375" style="324"/>
  </cols>
  <sheetData>
    <row r="1" spans="1:6" ht="28.5" customHeight="1" x14ac:dyDescent="0.3">
      <c r="A1" s="529" t="s">
        <v>831</v>
      </c>
      <c r="B1" s="529"/>
      <c r="C1" s="529"/>
      <c r="D1" s="529"/>
      <c r="E1" s="529"/>
      <c r="F1" s="529"/>
    </row>
    <row r="2" spans="1:6" s="326" customFormat="1" ht="31.2" x14ac:dyDescent="0.3">
      <c r="A2" s="491" t="s">
        <v>573</v>
      </c>
      <c r="B2" s="491" t="s">
        <v>70</v>
      </c>
      <c r="C2" s="491" t="s">
        <v>641</v>
      </c>
      <c r="D2" s="500" t="s">
        <v>642</v>
      </c>
      <c r="E2" s="491" t="s">
        <v>643</v>
      </c>
      <c r="F2" s="501" t="s">
        <v>398</v>
      </c>
    </row>
    <row r="3" spans="1:6" x14ac:dyDescent="0.3">
      <c r="A3" s="327">
        <v>1</v>
      </c>
      <c r="B3" s="327">
        <v>2</v>
      </c>
      <c r="C3" s="327">
        <v>3</v>
      </c>
      <c r="D3" s="327">
        <v>4</v>
      </c>
      <c r="E3" s="327">
        <v>5</v>
      </c>
      <c r="F3" s="502">
        <v>6</v>
      </c>
    </row>
    <row r="4" spans="1:6" x14ac:dyDescent="0.3">
      <c r="A4" s="503" t="s">
        <v>581</v>
      </c>
      <c r="B4" s="330" t="s">
        <v>836</v>
      </c>
      <c r="C4" s="331">
        <v>0</v>
      </c>
      <c r="D4" s="331">
        <v>0</v>
      </c>
      <c r="E4" s="331">
        <v>2760000</v>
      </c>
      <c r="F4" s="502"/>
    </row>
    <row r="5" spans="1:6" x14ac:dyDescent="0.3">
      <c r="A5" s="354" t="s">
        <v>583</v>
      </c>
      <c r="B5" s="330" t="s">
        <v>644</v>
      </c>
      <c r="C5" s="331">
        <v>464527</v>
      </c>
      <c r="D5" s="331">
        <v>0</v>
      </c>
      <c r="E5" s="331">
        <v>217027</v>
      </c>
      <c r="F5" s="504">
        <f t="shared" ref="F5:F42" si="0">E5/C5*100</f>
        <v>46.719996900072545</v>
      </c>
    </row>
    <row r="6" spans="1:6" ht="31.2" x14ac:dyDescent="0.3">
      <c r="A6" s="354" t="s">
        <v>585</v>
      </c>
      <c r="B6" s="328" t="s">
        <v>645</v>
      </c>
      <c r="C6" s="329">
        <f t="shared" ref="C6" si="1">SUM(C5)</f>
        <v>464527</v>
      </c>
      <c r="D6" s="331">
        <f t="shared" ref="D6" si="2">SUM(D5)</f>
        <v>0</v>
      </c>
      <c r="E6" s="329">
        <f>SUM(E4:E5)</f>
        <v>2977027</v>
      </c>
      <c r="F6" s="504">
        <f t="shared" si="0"/>
        <v>640.87275874168779</v>
      </c>
    </row>
    <row r="7" spans="1:6" ht="31.2" x14ac:dyDescent="0.3">
      <c r="A7" s="327" t="s">
        <v>632</v>
      </c>
      <c r="B7" s="330" t="s">
        <v>646</v>
      </c>
      <c r="C7" s="347">
        <v>342557845</v>
      </c>
      <c r="D7" s="331">
        <v>0</v>
      </c>
      <c r="E7" s="347">
        <v>327911735</v>
      </c>
      <c r="F7" s="504">
        <f t="shared" si="0"/>
        <v>95.724485597461651</v>
      </c>
    </row>
    <row r="8" spans="1:6" ht="31.2" x14ac:dyDescent="0.3">
      <c r="A8" s="327" t="s">
        <v>634</v>
      </c>
      <c r="B8" s="330" t="s">
        <v>647</v>
      </c>
      <c r="C8" s="331">
        <v>4605894</v>
      </c>
      <c r="D8" s="331">
        <v>0</v>
      </c>
      <c r="E8" s="331">
        <v>4190810</v>
      </c>
      <c r="F8" s="504">
        <f t="shared" si="0"/>
        <v>90.987981920556564</v>
      </c>
    </row>
    <row r="9" spans="1:6" x14ac:dyDescent="0.3">
      <c r="A9" s="327" t="s">
        <v>588</v>
      </c>
      <c r="B9" s="330" t="s">
        <v>648</v>
      </c>
      <c r="C9" s="331">
        <v>4837400</v>
      </c>
      <c r="D9" s="331">
        <v>0</v>
      </c>
      <c r="E9" s="331">
        <v>11537400</v>
      </c>
      <c r="F9" s="504">
        <f t="shared" si="0"/>
        <v>238.50415512465375</v>
      </c>
    </row>
    <row r="10" spans="1:6" ht="31.2" x14ac:dyDescent="0.3">
      <c r="A10" s="491" t="s">
        <v>649</v>
      </c>
      <c r="B10" s="328" t="s">
        <v>650</v>
      </c>
      <c r="C10" s="329">
        <f t="shared" ref="C10" si="3">SUM(C7:C9)</f>
        <v>352001139</v>
      </c>
      <c r="D10" s="329">
        <f t="shared" ref="D10:E10" si="4">SUM(D7:D9)</f>
        <v>0</v>
      </c>
      <c r="E10" s="329">
        <f t="shared" si="4"/>
        <v>343639945</v>
      </c>
      <c r="F10" s="505">
        <f t="shared" si="0"/>
        <v>97.624668481541477</v>
      </c>
    </row>
    <row r="11" spans="1:6" ht="31.2" x14ac:dyDescent="0.3">
      <c r="A11" s="327" t="s">
        <v>651</v>
      </c>
      <c r="B11" s="330" t="s">
        <v>652</v>
      </c>
      <c r="C11" s="331">
        <v>3550644</v>
      </c>
      <c r="D11" s="331">
        <v>0</v>
      </c>
      <c r="E11" s="331">
        <v>3550644</v>
      </c>
      <c r="F11" s="504">
        <f t="shared" si="0"/>
        <v>100</v>
      </c>
    </row>
    <row r="12" spans="1:6" ht="31.2" x14ac:dyDescent="0.3">
      <c r="A12" s="327">
        <v>16</v>
      </c>
      <c r="B12" s="330" t="s">
        <v>653</v>
      </c>
      <c r="C12" s="331">
        <v>3550644</v>
      </c>
      <c r="D12" s="331">
        <v>0</v>
      </c>
      <c r="E12" s="331">
        <v>3550644</v>
      </c>
      <c r="F12" s="504">
        <f t="shared" si="0"/>
        <v>100</v>
      </c>
    </row>
    <row r="13" spans="1:6" ht="31.2" x14ac:dyDescent="0.3">
      <c r="A13" s="491" t="s">
        <v>654</v>
      </c>
      <c r="B13" s="328" t="s">
        <v>655</v>
      </c>
      <c r="C13" s="329">
        <f>SUM(C11)</f>
        <v>3550644</v>
      </c>
      <c r="D13" s="329">
        <f>SUM(D11)</f>
        <v>0</v>
      </c>
      <c r="E13" s="329">
        <f>SUM(E11)</f>
        <v>3550644</v>
      </c>
      <c r="F13" s="505">
        <f t="shared" si="0"/>
        <v>100</v>
      </c>
    </row>
    <row r="14" spans="1:6" ht="46.8" x14ac:dyDescent="0.3">
      <c r="A14" s="491" t="s">
        <v>656</v>
      </c>
      <c r="B14" s="328" t="s">
        <v>657</v>
      </c>
      <c r="C14" s="329">
        <f>C6+C10+C13</f>
        <v>356016310</v>
      </c>
      <c r="D14" s="329">
        <f>D6+D10+D13</f>
        <v>0</v>
      </c>
      <c r="E14" s="329">
        <f>E6+E10+E13</f>
        <v>350167616</v>
      </c>
      <c r="F14" s="505">
        <f t="shared" si="0"/>
        <v>98.357183691949388</v>
      </c>
    </row>
    <row r="15" spans="1:6" x14ac:dyDescent="0.3">
      <c r="A15" s="327" t="s">
        <v>658</v>
      </c>
      <c r="B15" s="330" t="s">
        <v>659</v>
      </c>
      <c r="C15" s="331">
        <v>41854</v>
      </c>
      <c r="D15" s="331">
        <v>0</v>
      </c>
      <c r="E15" s="331">
        <v>49538</v>
      </c>
      <c r="F15" s="504">
        <f t="shared" si="0"/>
        <v>118.35905767668562</v>
      </c>
    </row>
    <row r="16" spans="1:6" x14ac:dyDescent="0.3">
      <c r="A16" s="491" t="s">
        <v>660</v>
      </c>
      <c r="B16" s="328" t="s">
        <v>661</v>
      </c>
      <c r="C16" s="329">
        <f t="shared" ref="C16" si="5">SUM(C15)</f>
        <v>41854</v>
      </c>
      <c r="D16" s="329">
        <f t="shared" ref="D16:E17" si="6">SUM(D15)</f>
        <v>0</v>
      </c>
      <c r="E16" s="329">
        <f t="shared" si="6"/>
        <v>49538</v>
      </c>
      <c r="F16" s="505">
        <f t="shared" si="0"/>
        <v>118.35905767668562</v>
      </c>
    </row>
    <row r="17" spans="1:6" ht="46.8" x14ac:dyDescent="0.3">
      <c r="A17" s="491" t="s">
        <v>662</v>
      </c>
      <c r="B17" s="328" t="s">
        <v>663</v>
      </c>
      <c r="C17" s="329">
        <f t="shared" ref="C17" si="7">SUM(C16)</f>
        <v>41854</v>
      </c>
      <c r="D17" s="329">
        <f t="shared" si="6"/>
        <v>0</v>
      </c>
      <c r="E17" s="329">
        <f t="shared" si="6"/>
        <v>49538</v>
      </c>
      <c r="F17" s="505">
        <f t="shared" si="0"/>
        <v>118.35905767668562</v>
      </c>
    </row>
    <row r="18" spans="1:6" x14ac:dyDescent="0.3">
      <c r="A18" s="327" t="s">
        <v>664</v>
      </c>
      <c r="B18" s="330" t="s">
        <v>665</v>
      </c>
      <c r="C18" s="331">
        <v>63620</v>
      </c>
      <c r="D18" s="331">
        <v>0</v>
      </c>
      <c r="E18" s="331">
        <v>109600</v>
      </c>
      <c r="F18" s="504">
        <f t="shared" si="0"/>
        <v>172.27287016661427</v>
      </c>
    </row>
    <row r="19" spans="1:6" ht="31.2" x14ac:dyDescent="0.3">
      <c r="A19" s="491" t="s">
        <v>666</v>
      </c>
      <c r="B19" s="328" t="s">
        <v>667</v>
      </c>
      <c r="C19" s="329">
        <f t="shared" ref="C19" si="8">SUM(C18)</f>
        <v>63620</v>
      </c>
      <c r="D19" s="329">
        <f t="shared" ref="D19:E19" si="9">SUM(D18)</f>
        <v>0</v>
      </c>
      <c r="E19" s="329">
        <f t="shared" si="9"/>
        <v>109600</v>
      </c>
      <c r="F19" s="505">
        <f t="shared" si="0"/>
        <v>172.27287016661427</v>
      </c>
    </row>
    <row r="20" spans="1:6" x14ac:dyDescent="0.3">
      <c r="A20" s="327" t="s">
        <v>668</v>
      </c>
      <c r="B20" s="330" t="s">
        <v>669</v>
      </c>
      <c r="C20" s="331">
        <v>32795007</v>
      </c>
      <c r="D20" s="331">
        <v>0</v>
      </c>
      <c r="E20" s="331">
        <v>130361095</v>
      </c>
      <c r="F20" s="504">
        <f t="shared" si="0"/>
        <v>397.50287292208839</v>
      </c>
    </row>
    <row r="21" spans="1:6" x14ac:dyDescent="0.3">
      <c r="A21" s="491" t="s">
        <v>670</v>
      </c>
      <c r="B21" s="328" t="s">
        <v>671</v>
      </c>
      <c r="C21" s="329">
        <f t="shared" ref="C21" si="10">SUM(C20)</f>
        <v>32795007</v>
      </c>
      <c r="D21" s="329">
        <f t="shared" ref="D21:E21" si="11">SUM(D20)</f>
        <v>0</v>
      </c>
      <c r="E21" s="329">
        <f t="shared" si="11"/>
        <v>130361095</v>
      </c>
      <c r="F21" s="505">
        <f t="shared" si="0"/>
        <v>397.50287292208839</v>
      </c>
    </row>
    <row r="22" spans="1:6" x14ac:dyDescent="0.3">
      <c r="A22" s="491" t="s">
        <v>672</v>
      </c>
      <c r="B22" s="328" t="s">
        <v>673</v>
      </c>
      <c r="C22" s="329">
        <f t="shared" ref="C22" si="12">C19+C21</f>
        <v>32858627</v>
      </c>
      <c r="D22" s="329">
        <f t="shared" ref="D22:E22" si="13">D19+D21</f>
        <v>0</v>
      </c>
      <c r="E22" s="329">
        <f t="shared" si="13"/>
        <v>130470695</v>
      </c>
      <c r="F22" s="505">
        <f t="shared" si="0"/>
        <v>397.06678857884111</v>
      </c>
    </row>
    <row r="23" spans="1:6" ht="46.8" x14ac:dyDescent="0.3">
      <c r="A23" s="327" t="s">
        <v>674</v>
      </c>
      <c r="B23" s="330" t="s">
        <v>675</v>
      </c>
      <c r="C23" s="331">
        <v>7567728</v>
      </c>
      <c r="D23" s="331">
        <f>SUM(D24:D31)</f>
        <v>0</v>
      </c>
      <c r="E23" s="331">
        <v>4791006</v>
      </c>
      <c r="F23" s="504">
        <f t="shared" si="0"/>
        <v>63.308380005201037</v>
      </c>
    </row>
    <row r="24" spans="1:6" ht="46.8" x14ac:dyDescent="0.3">
      <c r="A24" s="327" t="s">
        <v>676</v>
      </c>
      <c r="B24" s="330" t="s">
        <v>677</v>
      </c>
      <c r="C24" s="331">
        <v>1061208</v>
      </c>
      <c r="D24" s="331">
        <v>0</v>
      </c>
      <c r="E24" s="331">
        <v>1240345</v>
      </c>
      <c r="F24" s="504">
        <f t="shared" si="0"/>
        <v>116.8804796043754</v>
      </c>
    </row>
    <row r="25" spans="1:6" ht="46.8" x14ac:dyDescent="0.3">
      <c r="A25" s="327" t="s">
        <v>678</v>
      </c>
      <c r="B25" s="330" t="s">
        <v>679</v>
      </c>
      <c r="C25" s="331">
        <v>5317641</v>
      </c>
      <c r="D25" s="331">
        <v>0</v>
      </c>
      <c r="E25" s="331">
        <v>2547085</v>
      </c>
      <c r="F25" s="504">
        <f t="shared" si="0"/>
        <v>47.898776920066624</v>
      </c>
    </row>
    <row r="26" spans="1:6" ht="46.8" x14ac:dyDescent="0.3">
      <c r="A26" s="327" t="s">
        <v>680</v>
      </c>
      <c r="B26" s="330" t="s">
        <v>681</v>
      </c>
      <c r="C26" s="331">
        <v>1188879</v>
      </c>
      <c r="D26" s="331">
        <v>0</v>
      </c>
      <c r="E26" s="331">
        <v>1003576</v>
      </c>
      <c r="F26" s="504">
        <f t="shared" si="0"/>
        <v>84.4136367115577</v>
      </c>
    </row>
    <row r="27" spans="1:6" ht="46.8" x14ac:dyDescent="0.3">
      <c r="A27" s="327" t="s">
        <v>682</v>
      </c>
      <c r="B27" s="330" t="s">
        <v>683</v>
      </c>
      <c r="C27" s="331">
        <v>1100586</v>
      </c>
      <c r="D27" s="331">
        <v>0</v>
      </c>
      <c r="E27" s="331">
        <v>3930886</v>
      </c>
      <c r="F27" s="504">
        <f t="shared" si="0"/>
        <v>357.16300225516227</v>
      </c>
    </row>
    <row r="28" spans="1:6" ht="78" x14ac:dyDescent="0.3">
      <c r="A28" s="327" t="s">
        <v>684</v>
      </c>
      <c r="B28" s="330" t="s">
        <v>685</v>
      </c>
      <c r="C28" s="331">
        <v>152012</v>
      </c>
      <c r="D28" s="331">
        <v>0</v>
      </c>
      <c r="E28" s="331">
        <v>751120</v>
      </c>
      <c r="F28" s="504">
        <f t="shared" si="0"/>
        <v>494.11888535115651</v>
      </c>
    </row>
    <row r="29" spans="1:6" ht="46.8" x14ac:dyDescent="0.3">
      <c r="A29" s="327">
        <v>71</v>
      </c>
      <c r="B29" s="330" t="s">
        <v>686</v>
      </c>
      <c r="C29" s="331">
        <v>889755</v>
      </c>
      <c r="D29" s="331">
        <v>0</v>
      </c>
      <c r="E29" s="331">
        <v>2657477</v>
      </c>
      <c r="F29" s="504">
        <f t="shared" si="0"/>
        <v>298.67514090957627</v>
      </c>
    </row>
    <row r="30" spans="1:6" ht="31.2" x14ac:dyDescent="0.3">
      <c r="A30" s="327">
        <v>72</v>
      </c>
      <c r="B30" s="330" t="s">
        <v>687</v>
      </c>
      <c r="C30" s="331">
        <v>19125</v>
      </c>
      <c r="D30" s="331">
        <v>0</v>
      </c>
      <c r="E30" s="331">
        <v>19125</v>
      </c>
      <c r="F30" s="504">
        <f t="shared" si="0"/>
        <v>100</v>
      </c>
    </row>
    <row r="31" spans="1:6" ht="46.8" x14ac:dyDescent="0.3">
      <c r="A31" s="327" t="s">
        <v>688</v>
      </c>
      <c r="B31" s="330" t="s">
        <v>689</v>
      </c>
      <c r="C31" s="331">
        <v>20924</v>
      </c>
      <c r="D31" s="331">
        <v>0</v>
      </c>
      <c r="E31" s="331">
        <v>503164</v>
      </c>
      <c r="F31" s="504">
        <f t="shared" si="0"/>
        <v>2404.7218505065953</v>
      </c>
    </row>
    <row r="32" spans="1:6" ht="46.8" x14ac:dyDescent="0.3">
      <c r="A32" s="327">
        <v>85</v>
      </c>
      <c r="B32" s="330" t="s">
        <v>690</v>
      </c>
      <c r="C32" s="331">
        <v>5000</v>
      </c>
      <c r="D32" s="331">
        <v>0</v>
      </c>
      <c r="E32" s="331">
        <v>5000</v>
      </c>
      <c r="F32" s="504">
        <f t="shared" si="0"/>
        <v>100</v>
      </c>
    </row>
    <row r="33" spans="1:6" ht="78" x14ac:dyDescent="0.3">
      <c r="A33" s="327">
        <v>88</v>
      </c>
      <c r="B33" s="330" t="s">
        <v>691</v>
      </c>
      <c r="C33" s="331">
        <v>5000</v>
      </c>
      <c r="D33" s="331">
        <v>0</v>
      </c>
      <c r="E33" s="331">
        <v>5000</v>
      </c>
      <c r="F33" s="504">
        <f t="shared" si="0"/>
        <v>100</v>
      </c>
    </row>
    <row r="34" spans="1:6" ht="46.8" x14ac:dyDescent="0.3">
      <c r="A34" s="327">
        <v>89</v>
      </c>
      <c r="B34" s="330" t="s">
        <v>692</v>
      </c>
      <c r="C34" s="331">
        <v>1440234</v>
      </c>
      <c r="D34" s="331">
        <v>0</v>
      </c>
      <c r="E34" s="331">
        <v>1440234</v>
      </c>
      <c r="F34" s="504">
        <f t="shared" si="0"/>
        <v>100</v>
      </c>
    </row>
    <row r="35" spans="1:6" ht="31.2" x14ac:dyDescent="0.3">
      <c r="A35" s="491" t="s">
        <v>693</v>
      </c>
      <c r="B35" s="328" t="s">
        <v>694</v>
      </c>
      <c r="C35" s="329">
        <f t="shared" ref="C35" si="14">SUM(C23,C27,C32,C34)</f>
        <v>10113548</v>
      </c>
      <c r="D35" s="329">
        <f t="shared" ref="D35:E35" si="15">SUM(D23,D27,D32,D34)</f>
        <v>0</v>
      </c>
      <c r="E35" s="329">
        <f t="shared" si="15"/>
        <v>10167126</v>
      </c>
      <c r="F35" s="505">
        <f t="shared" si="0"/>
        <v>100.52976462859522</v>
      </c>
    </row>
    <row r="36" spans="1:6" ht="46.8" x14ac:dyDescent="0.3">
      <c r="A36" s="327">
        <v>106</v>
      </c>
      <c r="B36" s="330" t="s">
        <v>803</v>
      </c>
      <c r="C36" s="331">
        <v>62925</v>
      </c>
      <c r="D36" s="331">
        <v>0</v>
      </c>
      <c r="E36" s="331">
        <v>6969373</v>
      </c>
      <c r="F36" s="504">
        <v>100</v>
      </c>
    </row>
    <row r="37" spans="1:6" ht="46.8" x14ac:dyDescent="0.3">
      <c r="A37" s="327">
        <v>110</v>
      </c>
      <c r="B37" s="330" t="s">
        <v>804</v>
      </c>
      <c r="C37" s="331">
        <v>12000</v>
      </c>
      <c r="D37" s="331">
        <v>0</v>
      </c>
      <c r="E37" s="331">
        <v>0</v>
      </c>
      <c r="F37" s="504">
        <v>100</v>
      </c>
    </row>
    <row r="38" spans="1:6" ht="46.8" x14ac:dyDescent="0.3">
      <c r="A38" s="327">
        <v>111</v>
      </c>
      <c r="B38" s="330" t="s">
        <v>805</v>
      </c>
      <c r="C38" s="331">
        <v>50925</v>
      </c>
      <c r="D38" s="331">
        <v>0</v>
      </c>
      <c r="E38" s="331">
        <v>6969373</v>
      </c>
      <c r="F38" s="504">
        <v>100</v>
      </c>
    </row>
    <row r="39" spans="1:6" ht="46.8" x14ac:dyDescent="0.3">
      <c r="A39" s="491">
        <v>142</v>
      </c>
      <c r="B39" s="328" t="s">
        <v>806</v>
      </c>
      <c r="C39" s="329">
        <f>SUM(C36)</f>
        <v>62925</v>
      </c>
      <c r="D39" s="329">
        <v>0</v>
      </c>
      <c r="E39" s="329">
        <f>SUM(E36)</f>
        <v>6969373</v>
      </c>
      <c r="F39" s="505">
        <f>SUM(F36)</f>
        <v>100</v>
      </c>
    </row>
    <row r="40" spans="1:6" x14ac:dyDescent="0.3">
      <c r="A40" s="327" t="s">
        <v>695</v>
      </c>
      <c r="B40" s="330" t="s">
        <v>696</v>
      </c>
      <c r="C40" s="331">
        <v>30000</v>
      </c>
      <c r="D40" s="331">
        <v>0</v>
      </c>
      <c r="E40" s="331">
        <v>50000</v>
      </c>
      <c r="F40" s="504">
        <f t="shared" si="0"/>
        <v>166.66666666666669</v>
      </c>
    </row>
    <row r="41" spans="1:6" ht="31.2" x14ac:dyDescent="0.3">
      <c r="A41" s="491" t="s">
        <v>697</v>
      </c>
      <c r="B41" s="328" t="s">
        <v>698</v>
      </c>
      <c r="C41" s="329">
        <f>SUM(C40)</f>
        <v>30000</v>
      </c>
      <c r="D41" s="329">
        <f t="shared" ref="D41" si="16">SUM(D40)</f>
        <v>0</v>
      </c>
      <c r="E41" s="329">
        <f>SUM(E40)</f>
        <v>50000</v>
      </c>
      <c r="F41" s="505">
        <f t="shared" si="0"/>
        <v>166.66666666666669</v>
      </c>
    </row>
    <row r="42" spans="1:6" x14ac:dyDescent="0.3">
      <c r="A42" s="491" t="s">
        <v>699</v>
      </c>
      <c r="B42" s="328" t="s">
        <v>700</v>
      </c>
      <c r="C42" s="329">
        <f>C35+C41+C39</f>
        <v>10206473</v>
      </c>
      <c r="D42" s="329">
        <f>D35+D41</f>
        <v>0</v>
      </c>
      <c r="E42" s="329">
        <f>E35+E41+E39</f>
        <v>17186499</v>
      </c>
      <c r="F42" s="505">
        <f t="shared" si="0"/>
        <v>168.38822774527497</v>
      </c>
    </row>
    <row r="43" spans="1:6" ht="31.2" x14ac:dyDescent="0.3">
      <c r="A43" s="327">
        <v>161</v>
      </c>
      <c r="B43" s="330" t="s">
        <v>701</v>
      </c>
      <c r="C43" s="331">
        <v>147560</v>
      </c>
      <c r="D43" s="331">
        <v>0</v>
      </c>
      <c r="E43" s="331">
        <v>117433</v>
      </c>
      <c r="F43" s="448">
        <v>0</v>
      </c>
    </row>
    <row r="44" spans="1:6" ht="46.8" x14ac:dyDescent="0.3">
      <c r="A44" s="491">
        <v>164</v>
      </c>
      <c r="B44" s="328" t="s">
        <v>702</v>
      </c>
      <c r="C44" s="329">
        <f>C43</f>
        <v>147560</v>
      </c>
      <c r="D44" s="329">
        <v>0</v>
      </c>
      <c r="E44" s="329">
        <f>E43</f>
        <v>117433</v>
      </c>
      <c r="F44" s="506">
        <v>0</v>
      </c>
    </row>
    <row r="45" spans="1:6" ht="15.75" customHeight="1" x14ac:dyDescent="0.3">
      <c r="A45" s="530"/>
      <c r="B45" s="530"/>
      <c r="C45" s="530"/>
      <c r="D45" s="530"/>
      <c r="E45" s="530"/>
      <c r="F45" s="530"/>
    </row>
    <row r="46" spans="1:6" ht="31.2" x14ac:dyDescent="0.3">
      <c r="A46" s="491" t="s">
        <v>573</v>
      </c>
      <c r="B46" s="491" t="s">
        <v>70</v>
      </c>
      <c r="C46" s="491" t="s">
        <v>704</v>
      </c>
      <c r="D46" s="500" t="s">
        <v>642</v>
      </c>
      <c r="E46" s="491" t="s">
        <v>705</v>
      </c>
      <c r="F46" s="501" t="s">
        <v>398</v>
      </c>
    </row>
    <row r="47" spans="1:6" x14ac:dyDescent="0.3">
      <c r="A47" s="327">
        <v>1</v>
      </c>
      <c r="B47" s="327">
        <v>2</v>
      </c>
      <c r="C47" s="327">
        <v>3</v>
      </c>
      <c r="D47" s="327">
        <v>4</v>
      </c>
      <c r="E47" s="327">
        <v>5</v>
      </c>
      <c r="F47" s="502">
        <v>6</v>
      </c>
    </row>
    <row r="48" spans="1:6" ht="31.2" x14ac:dyDescent="0.3">
      <c r="A48" s="327">
        <v>166</v>
      </c>
      <c r="B48" s="330" t="s">
        <v>703</v>
      </c>
      <c r="C48" s="331">
        <v>-250000</v>
      </c>
      <c r="D48" s="331">
        <v>0</v>
      </c>
      <c r="E48" s="331">
        <v>-10671</v>
      </c>
      <c r="F48" s="504">
        <f t="shared" ref="F48" si="17">E48/C48*100</f>
        <v>4.2683999999999997</v>
      </c>
    </row>
    <row r="49" spans="1:6" ht="31.2" x14ac:dyDescent="0.3">
      <c r="A49" s="491">
        <v>167</v>
      </c>
      <c r="B49" s="328" t="s">
        <v>706</v>
      </c>
      <c r="C49" s="329">
        <f>SUM(C48)</f>
        <v>-250000</v>
      </c>
      <c r="D49" s="329">
        <f t="shared" ref="D49:E49" si="18">SUM(D48)</f>
        <v>0</v>
      </c>
      <c r="E49" s="329">
        <f t="shared" si="18"/>
        <v>-10671</v>
      </c>
      <c r="F49" s="505">
        <f t="shared" ref="F49:F52" si="19">E49/C49*100</f>
        <v>4.2683999999999997</v>
      </c>
    </row>
    <row r="50" spans="1:6" ht="31.2" x14ac:dyDescent="0.3">
      <c r="A50" s="491" t="s">
        <v>707</v>
      </c>
      <c r="B50" s="328" t="s">
        <v>708</v>
      </c>
      <c r="C50" s="329">
        <f>SUM(C44,C49)</f>
        <v>-102440</v>
      </c>
      <c r="D50" s="329">
        <f>SUM(D49)</f>
        <v>0</v>
      </c>
      <c r="E50" s="329">
        <f>SUM(E44,E49)</f>
        <v>106762</v>
      </c>
      <c r="F50" s="505">
        <f t="shared" si="19"/>
        <v>-104.2190550566185</v>
      </c>
    </row>
    <row r="51" spans="1:6" ht="31.2" x14ac:dyDescent="0.3">
      <c r="A51" s="327" t="s">
        <v>709</v>
      </c>
      <c r="B51" s="330" t="s">
        <v>710</v>
      </c>
      <c r="C51" s="331">
        <v>161543</v>
      </c>
      <c r="D51" s="331">
        <v>0</v>
      </c>
      <c r="E51" s="331">
        <v>97945</v>
      </c>
      <c r="F51" s="504">
        <f t="shared" si="19"/>
        <v>60.630915607609111</v>
      </c>
    </row>
    <row r="52" spans="1:6" ht="31.2" x14ac:dyDescent="0.3">
      <c r="A52" s="491" t="s">
        <v>711</v>
      </c>
      <c r="B52" s="328" t="s">
        <v>712</v>
      </c>
      <c r="C52" s="329">
        <f>SUM(C51:C51)</f>
        <v>161543</v>
      </c>
      <c r="D52" s="329">
        <f>SUM(D51:D51)</f>
        <v>0</v>
      </c>
      <c r="E52" s="329">
        <f>SUM(E51:E51)</f>
        <v>97945</v>
      </c>
      <c r="F52" s="505">
        <f t="shared" si="19"/>
        <v>60.630915607609111</v>
      </c>
    </row>
    <row r="53" spans="1:6" ht="31.2" x14ac:dyDescent="0.3">
      <c r="A53" s="491" t="s">
        <v>713</v>
      </c>
      <c r="B53" s="328" t="s">
        <v>714</v>
      </c>
      <c r="C53" s="329">
        <f>C14+C17+C22+C42+C50+C52+C39</f>
        <v>399245292</v>
      </c>
      <c r="D53" s="329">
        <f>D14+D17+D22+D42+D50+D52</f>
        <v>0</v>
      </c>
      <c r="E53" s="329">
        <f>E14+E17+E22+E42+E50+E52+E39</f>
        <v>505048428</v>
      </c>
      <c r="F53" s="505">
        <f t="shared" ref="F53:F77" si="20">E53/C53*100</f>
        <v>126.50078488589918</v>
      </c>
    </row>
    <row r="54" spans="1:6" x14ac:dyDescent="0.3">
      <c r="A54" s="327" t="s">
        <v>715</v>
      </c>
      <c r="B54" s="330" t="s">
        <v>716</v>
      </c>
      <c r="C54" s="331">
        <v>507424180</v>
      </c>
      <c r="D54" s="331">
        <v>0</v>
      </c>
      <c r="E54" s="331">
        <v>507424180</v>
      </c>
      <c r="F54" s="504">
        <f t="shared" si="20"/>
        <v>100</v>
      </c>
    </row>
    <row r="55" spans="1:6" x14ac:dyDescent="0.3">
      <c r="A55" s="327">
        <v>178</v>
      </c>
      <c r="B55" s="330" t="s">
        <v>717</v>
      </c>
      <c r="C55" s="331">
        <v>-5778430</v>
      </c>
      <c r="D55" s="331">
        <v>0</v>
      </c>
      <c r="E55" s="331">
        <v>-5778430</v>
      </c>
      <c r="F55" s="504">
        <f t="shared" si="20"/>
        <v>100</v>
      </c>
    </row>
    <row r="56" spans="1:6" ht="31.2" x14ac:dyDescent="0.3">
      <c r="A56" s="327" t="s">
        <v>718</v>
      </c>
      <c r="B56" s="330" t="s">
        <v>719</v>
      </c>
      <c r="C56" s="331">
        <v>7275815</v>
      </c>
      <c r="D56" s="331">
        <v>0</v>
      </c>
      <c r="E56" s="331">
        <v>7275815</v>
      </c>
      <c r="F56" s="504">
        <f t="shared" si="20"/>
        <v>100</v>
      </c>
    </row>
    <row r="57" spans="1:6" ht="46.8" x14ac:dyDescent="0.3">
      <c r="A57" s="491" t="s">
        <v>720</v>
      </c>
      <c r="B57" s="328" t="s">
        <v>721</v>
      </c>
      <c r="C57" s="329">
        <f t="shared" ref="C57" si="21">SUM(C56)</f>
        <v>7275815</v>
      </c>
      <c r="D57" s="329">
        <f t="shared" ref="D57:E57" si="22">SUM(D56)</f>
        <v>0</v>
      </c>
      <c r="E57" s="329">
        <f t="shared" si="22"/>
        <v>7275815</v>
      </c>
      <c r="F57" s="505">
        <f t="shared" si="20"/>
        <v>100</v>
      </c>
    </row>
    <row r="58" spans="1:6" x14ac:dyDescent="0.3">
      <c r="A58" s="327" t="s">
        <v>722</v>
      </c>
      <c r="B58" s="330" t="s">
        <v>723</v>
      </c>
      <c r="C58" s="331">
        <v>-174870582</v>
      </c>
      <c r="D58" s="331">
        <v>0</v>
      </c>
      <c r="E58" s="331">
        <v>-172839022</v>
      </c>
      <c r="F58" s="504">
        <f t="shared" si="20"/>
        <v>98.838249420362772</v>
      </c>
    </row>
    <row r="59" spans="1:6" x14ac:dyDescent="0.3">
      <c r="A59" s="327" t="s">
        <v>724</v>
      </c>
      <c r="B59" s="330" t="s">
        <v>725</v>
      </c>
      <c r="C59" s="331">
        <v>2031560</v>
      </c>
      <c r="D59" s="331">
        <v>0</v>
      </c>
      <c r="E59" s="331">
        <v>751189</v>
      </c>
      <c r="F59" s="504">
        <f t="shared" si="20"/>
        <v>36.975969205930419</v>
      </c>
    </row>
    <row r="60" spans="1:6" x14ac:dyDescent="0.3">
      <c r="A60" s="491" t="s">
        <v>726</v>
      </c>
      <c r="B60" s="328" t="s">
        <v>727</v>
      </c>
      <c r="C60" s="329">
        <f>C54+C55+C57+C58+C59</f>
        <v>336082543</v>
      </c>
      <c r="D60" s="329">
        <f t="shared" ref="D60" si="23">D54+D57+D58+D59</f>
        <v>0</v>
      </c>
      <c r="E60" s="329">
        <f>E54+E55+E57+E58+E59</f>
        <v>336833732</v>
      </c>
      <c r="F60" s="505">
        <f t="shared" si="20"/>
        <v>100.22351324567312</v>
      </c>
    </row>
    <row r="61" spans="1:6" ht="31.2" x14ac:dyDescent="0.3">
      <c r="A61" s="327">
        <v>187</v>
      </c>
      <c r="B61" s="330" t="s">
        <v>728</v>
      </c>
      <c r="C61" s="331">
        <v>0</v>
      </c>
      <c r="D61" s="331">
        <v>0</v>
      </c>
      <c r="E61" s="331">
        <v>0</v>
      </c>
      <c r="F61" s="448">
        <v>0</v>
      </c>
    </row>
    <row r="62" spans="1:6" ht="31.2" x14ac:dyDescent="0.3">
      <c r="A62" s="327" t="s">
        <v>729</v>
      </c>
      <c r="B62" s="330" t="s">
        <v>730</v>
      </c>
      <c r="C62" s="331">
        <v>241346</v>
      </c>
      <c r="D62" s="331">
        <v>0</v>
      </c>
      <c r="E62" s="331">
        <v>0</v>
      </c>
      <c r="F62" s="504">
        <f t="shared" si="20"/>
        <v>0</v>
      </c>
    </row>
    <row r="63" spans="1:6" ht="31.2" x14ac:dyDescent="0.3">
      <c r="A63" s="327">
        <v>192</v>
      </c>
      <c r="B63" s="330" t="s">
        <v>802</v>
      </c>
      <c r="C63" s="331">
        <v>209941</v>
      </c>
      <c r="D63" s="331">
        <v>0</v>
      </c>
      <c r="E63" s="331">
        <v>0</v>
      </c>
      <c r="F63" s="504">
        <v>100</v>
      </c>
    </row>
    <row r="64" spans="1:6" ht="31.2" x14ac:dyDescent="0.3">
      <c r="A64" s="491" t="s">
        <v>731</v>
      </c>
      <c r="B64" s="328" t="s">
        <v>732</v>
      </c>
      <c r="C64" s="329">
        <f>SUM(C62:C63)</f>
        <v>451287</v>
      </c>
      <c r="D64" s="329">
        <f>SUM(D62:D62)</f>
        <v>0</v>
      </c>
      <c r="E64" s="329">
        <f>SUM(E62:E63)</f>
        <v>0</v>
      </c>
      <c r="F64" s="505">
        <f t="shared" si="20"/>
        <v>0</v>
      </c>
    </row>
    <row r="65" spans="1:6" ht="46.8" x14ac:dyDescent="0.3">
      <c r="A65" s="327" t="s">
        <v>733</v>
      </c>
      <c r="B65" s="330" t="s">
        <v>734</v>
      </c>
      <c r="C65" s="331">
        <v>2966499</v>
      </c>
      <c r="D65" s="331">
        <v>0</v>
      </c>
      <c r="E65" s="331">
        <v>2998079</v>
      </c>
      <c r="F65" s="448">
        <f t="shared" si="20"/>
        <v>101.06455454729632</v>
      </c>
    </row>
    <row r="66" spans="1:6" ht="31.2" x14ac:dyDescent="0.3">
      <c r="A66" s="327">
        <v>221</v>
      </c>
      <c r="B66" s="330" t="s">
        <v>735</v>
      </c>
      <c r="C66" s="331">
        <v>98600</v>
      </c>
      <c r="D66" s="331">
        <v>0</v>
      </c>
      <c r="E66" s="331">
        <v>0</v>
      </c>
      <c r="F66" s="448">
        <v>0</v>
      </c>
    </row>
    <row r="67" spans="1:6" ht="46.8" x14ac:dyDescent="0.3">
      <c r="A67" s="327" t="s">
        <v>736</v>
      </c>
      <c r="B67" s="330" t="s">
        <v>737</v>
      </c>
      <c r="C67" s="331">
        <v>1106233</v>
      </c>
      <c r="D67" s="331">
        <v>0</v>
      </c>
      <c r="E67" s="331">
        <v>930893</v>
      </c>
      <c r="F67" s="504">
        <f t="shared" si="20"/>
        <v>84.149812923678823</v>
      </c>
    </row>
    <row r="68" spans="1:6" ht="62.4" x14ac:dyDescent="0.3">
      <c r="A68" s="327">
        <v>227</v>
      </c>
      <c r="B68" s="330" t="s">
        <v>738</v>
      </c>
      <c r="C68" s="331">
        <v>1106233</v>
      </c>
      <c r="D68" s="331">
        <v>0</v>
      </c>
      <c r="E68" s="331">
        <v>930893</v>
      </c>
      <c r="F68" s="504">
        <f t="shared" si="20"/>
        <v>84.149812923678823</v>
      </c>
    </row>
    <row r="69" spans="1:6" ht="46.8" x14ac:dyDescent="0.3">
      <c r="A69" s="491" t="s">
        <v>739</v>
      </c>
      <c r="B69" s="328" t="s">
        <v>740</v>
      </c>
      <c r="C69" s="329">
        <f>SUM(C65:C67)</f>
        <v>4171332</v>
      </c>
      <c r="D69" s="329">
        <f>SUM(D65:D67)</f>
        <v>0</v>
      </c>
      <c r="E69" s="329">
        <f>SUM(E65:E67)</f>
        <v>3928972</v>
      </c>
      <c r="F69" s="505">
        <f t="shared" si="20"/>
        <v>94.189865491406579</v>
      </c>
    </row>
    <row r="70" spans="1:6" x14ac:dyDescent="0.3">
      <c r="A70" s="327" t="s">
        <v>741</v>
      </c>
      <c r="B70" s="330" t="s">
        <v>742</v>
      </c>
      <c r="C70" s="331">
        <v>1570351</v>
      </c>
      <c r="D70" s="331">
        <v>0</v>
      </c>
      <c r="E70" s="331">
        <v>2747524</v>
      </c>
      <c r="F70" s="504">
        <f t="shared" si="20"/>
        <v>174.96241286183789</v>
      </c>
    </row>
    <row r="71" spans="1:6" ht="46.8" x14ac:dyDescent="0.3">
      <c r="A71" s="327">
        <v>244</v>
      </c>
      <c r="B71" s="330" t="s">
        <v>743</v>
      </c>
      <c r="C71" s="331">
        <v>23600</v>
      </c>
      <c r="D71" s="331">
        <v>0</v>
      </c>
      <c r="E71" s="331">
        <v>23600</v>
      </c>
      <c r="F71" s="504">
        <f t="shared" si="20"/>
        <v>100</v>
      </c>
    </row>
    <row r="72" spans="1:6" ht="31.2" x14ac:dyDescent="0.3">
      <c r="A72" s="491" t="s">
        <v>744</v>
      </c>
      <c r="B72" s="328" t="s">
        <v>745</v>
      </c>
      <c r="C72" s="329">
        <f t="shared" ref="C72" si="24">SUM(C70:C71)</f>
        <v>1593951</v>
      </c>
      <c r="D72" s="329">
        <f t="shared" ref="D72:E72" si="25">SUM(D70:D71)</f>
        <v>0</v>
      </c>
      <c r="E72" s="329">
        <f t="shared" si="25"/>
        <v>2771124</v>
      </c>
      <c r="F72" s="505">
        <f t="shared" si="20"/>
        <v>173.85252118791607</v>
      </c>
    </row>
    <row r="73" spans="1:6" ht="31.2" x14ac:dyDescent="0.3">
      <c r="A73" s="491" t="s">
        <v>746</v>
      </c>
      <c r="B73" s="328" t="s">
        <v>747</v>
      </c>
      <c r="C73" s="329">
        <f>C64+C69+C72</f>
        <v>6216570</v>
      </c>
      <c r="D73" s="329">
        <f>D64+D69+D72</f>
        <v>0</v>
      </c>
      <c r="E73" s="329">
        <f>E64+E69+E72</f>
        <v>6700096</v>
      </c>
      <c r="F73" s="505">
        <f t="shared" si="20"/>
        <v>107.77801906839302</v>
      </c>
    </row>
    <row r="74" spans="1:6" ht="31.2" x14ac:dyDescent="0.3">
      <c r="A74" s="327" t="s">
        <v>748</v>
      </c>
      <c r="B74" s="330" t="s">
        <v>749</v>
      </c>
      <c r="C74" s="331">
        <v>2306403</v>
      </c>
      <c r="D74" s="331">
        <v>0</v>
      </c>
      <c r="E74" s="331">
        <v>1915624</v>
      </c>
      <c r="F74" s="504">
        <f t="shared" si="20"/>
        <v>83.056777154729673</v>
      </c>
    </row>
    <row r="75" spans="1:6" ht="31.2" x14ac:dyDescent="0.3">
      <c r="A75" s="327" t="s">
        <v>750</v>
      </c>
      <c r="B75" s="330" t="s">
        <v>751</v>
      </c>
      <c r="C75" s="331">
        <v>54576851</v>
      </c>
      <c r="D75" s="331">
        <v>0</v>
      </c>
      <c r="E75" s="331">
        <v>152629603</v>
      </c>
      <c r="F75" s="504">
        <f t="shared" si="20"/>
        <v>279.65996609075154</v>
      </c>
    </row>
    <row r="76" spans="1:6" ht="31.2" x14ac:dyDescent="0.3">
      <c r="A76" s="491" t="s">
        <v>752</v>
      </c>
      <c r="B76" s="328" t="s">
        <v>753</v>
      </c>
      <c r="C76" s="329">
        <f t="shared" ref="C76" si="26">SUM(C74:C75)</f>
        <v>56883254</v>
      </c>
      <c r="D76" s="329">
        <f t="shared" ref="D76:E76" si="27">SUM(D74:D75)</f>
        <v>0</v>
      </c>
      <c r="E76" s="329">
        <f t="shared" si="27"/>
        <v>154545227</v>
      </c>
      <c r="F76" s="505">
        <f t="shared" si="20"/>
        <v>271.68844278845228</v>
      </c>
    </row>
    <row r="77" spans="1:6" x14ac:dyDescent="0.3">
      <c r="A77" s="491" t="s">
        <v>754</v>
      </c>
      <c r="B77" s="328" t="s">
        <v>755</v>
      </c>
      <c r="C77" s="329">
        <f>C60+C73+C76</f>
        <v>399182367</v>
      </c>
      <c r="D77" s="329">
        <f>D60+D73+D76</f>
        <v>0</v>
      </c>
      <c r="E77" s="329">
        <f>E60+E73+E76</f>
        <v>498079055</v>
      </c>
      <c r="F77" s="447">
        <f t="shared" si="20"/>
        <v>124.77481376325423</v>
      </c>
    </row>
  </sheetData>
  <mergeCells count="2">
    <mergeCell ref="A1:F1"/>
    <mergeCell ref="A45:F45"/>
  </mergeCells>
  <printOptions horizontalCentered="1"/>
  <pageMargins left="0.70866141732283472" right="0.70866141732283472" top="1.1417322834645669" bottom="0.74803149606299213" header="0.31496062992125984" footer="0.31496062992125984"/>
  <pageSetup paperSize="8" scale="71" orientation="portrait" r:id="rId1"/>
  <headerFooter>
    <oddHeader>&amp;L&amp;"Times New Roman,Normál"&amp;12Pécsely Község Önkormányzata&amp;C&amp;"Times New Roman,Normál"&amp;12
1. melléklet
az önkormányzat 2019. évi költségvetési gazdálkodási beszámolójáról szóló
9/2020. (VII. 07.) önkormányzati rendeletéhez</oddHeader>
  </headerFooter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5"/>
  </sheetPr>
  <dimension ref="A2:K91"/>
  <sheetViews>
    <sheetView view="pageLayout" zoomScaleNormal="100" zoomScaleSheetLayoutView="89" workbookViewId="0">
      <selection activeCell="A4" sqref="A4:J4"/>
    </sheetView>
  </sheetViews>
  <sheetFormatPr defaultColWidth="9.109375" defaultRowHeight="15.6" x14ac:dyDescent="0.3"/>
  <cols>
    <col min="1" max="1" width="45.6640625" style="87" customWidth="1"/>
    <col min="2" max="2" width="13.88671875" style="88" customWidth="1"/>
    <col min="3" max="3" width="12.44140625" style="88" customWidth="1"/>
    <col min="4" max="4" width="13" style="88" customWidth="1"/>
    <col min="5" max="5" width="12.5546875" style="88" customWidth="1"/>
    <col min="6" max="6" width="45.88671875" style="88" customWidth="1"/>
    <col min="7" max="7" width="13.6640625" style="88" customWidth="1"/>
    <col min="8" max="8" width="14.109375" style="88" customWidth="1"/>
    <col min="9" max="9" width="13.44140625" style="88" customWidth="1"/>
    <col min="10" max="10" width="13.6640625" style="88" customWidth="1"/>
    <col min="11" max="16384" width="9.109375" style="88"/>
  </cols>
  <sheetData>
    <row r="2" spans="1:10" x14ac:dyDescent="0.3">
      <c r="F2" s="89"/>
    </row>
    <row r="4" spans="1:10" ht="15.75" customHeight="1" x14ac:dyDescent="0.3">
      <c r="A4" s="541" t="s">
        <v>841</v>
      </c>
      <c r="B4" s="541"/>
      <c r="C4" s="541"/>
      <c r="D4" s="541"/>
      <c r="E4" s="541"/>
      <c r="F4" s="541"/>
      <c r="G4" s="541"/>
      <c r="H4" s="541"/>
      <c r="I4" s="541"/>
      <c r="J4" s="541"/>
    </row>
    <row r="6" spans="1:10" s="87" customFormat="1" ht="62.4" x14ac:dyDescent="0.3">
      <c r="A6" s="508" t="s">
        <v>84</v>
      </c>
      <c r="B6" s="356" t="str">
        <f>'4.sz.tábla'!B6</f>
        <v>2019. évi eredeti előirányzat</v>
      </c>
      <c r="C6" s="356" t="str">
        <f>'4.sz.tábla'!C6</f>
        <v>2019. évi módosított előirányzat IV.</v>
      </c>
      <c r="D6" s="356" t="str">
        <f>'4.sz.tábla'!D6</f>
        <v>2019. évi teljesítés</v>
      </c>
      <c r="E6" s="357" t="s">
        <v>398</v>
      </c>
      <c r="F6" s="508" t="s">
        <v>85</v>
      </c>
      <c r="G6" s="356" t="str">
        <f>B6</f>
        <v>2019. évi eredeti előirányzat</v>
      </c>
      <c r="H6" s="356" t="str">
        <f t="shared" ref="H6:I6" si="0">C6</f>
        <v>2019. évi módosított előirányzat IV.</v>
      </c>
      <c r="I6" s="356" t="str">
        <f t="shared" si="0"/>
        <v>2019. évi teljesítés</v>
      </c>
      <c r="J6" s="357" t="s">
        <v>398</v>
      </c>
    </row>
    <row r="7" spans="1:10" s="87" customFormat="1" x14ac:dyDescent="0.3">
      <c r="A7" s="508" t="s">
        <v>144</v>
      </c>
      <c r="B7" s="509"/>
      <c r="C7" s="509"/>
      <c r="D7" s="509"/>
      <c r="E7" s="509"/>
      <c r="F7" s="508" t="s">
        <v>13</v>
      </c>
      <c r="G7" s="510"/>
      <c r="H7" s="510"/>
      <c r="I7" s="510"/>
      <c r="J7" s="510"/>
    </row>
    <row r="8" spans="1:10" ht="31.2" x14ac:dyDescent="0.3">
      <c r="A8" s="511" t="s">
        <v>145</v>
      </c>
      <c r="B8" s="96">
        <f>'9. sz. tábla '!B7</f>
        <v>42390703</v>
      </c>
      <c r="C8" s="96">
        <f>'9. sz. tábla '!C7</f>
        <v>44428241</v>
      </c>
      <c r="D8" s="96">
        <f>'9. sz. tábla '!D7</f>
        <v>37031943</v>
      </c>
      <c r="E8" s="512">
        <f>D8/C8*100</f>
        <v>83.352260108609741</v>
      </c>
      <c r="F8" s="513" t="s">
        <v>75</v>
      </c>
      <c r="G8" s="96">
        <f>'9. sz. tábla '!G7</f>
        <v>24675535</v>
      </c>
      <c r="H8" s="96">
        <f>'9. sz. tábla '!H7</f>
        <v>25490086</v>
      </c>
      <c r="I8" s="96">
        <f>'9. sz. tábla '!I7</f>
        <v>21379067</v>
      </c>
      <c r="J8" s="512">
        <f t="shared" ref="J8:J17" si="1">I8/H8*100</f>
        <v>83.872086582995436</v>
      </c>
    </row>
    <row r="9" spans="1:10" ht="17.25" customHeight="1" x14ac:dyDescent="0.3">
      <c r="A9" s="513" t="s">
        <v>87</v>
      </c>
      <c r="B9" s="38">
        <f>'9. sz. tábla '!B8</f>
        <v>19900000</v>
      </c>
      <c r="C9" s="38">
        <f>'9. sz. tábla '!C8</f>
        <v>19900000</v>
      </c>
      <c r="D9" s="38">
        <f>'9. sz. tábla '!D8</f>
        <v>28558662</v>
      </c>
      <c r="E9" s="512">
        <f t="shared" ref="E9:E10" si="2">D9/C9*100</f>
        <v>143.51086432160804</v>
      </c>
      <c r="F9" s="513" t="s">
        <v>72</v>
      </c>
      <c r="G9" s="96">
        <f>'9. sz. tábla '!G8</f>
        <v>4303092</v>
      </c>
      <c r="H9" s="96">
        <f>'9. sz. tábla '!H8</f>
        <v>4419660</v>
      </c>
      <c r="I9" s="96">
        <f>'9. sz. tábla '!I8</f>
        <v>3469885</v>
      </c>
      <c r="J9" s="512">
        <f t="shared" si="1"/>
        <v>78.510224768421097</v>
      </c>
    </row>
    <row r="10" spans="1:10" x14ac:dyDescent="0.3">
      <c r="A10" s="513" t="s">
        <v>88</v>
      </c>
      <c r="B10" s="96">
        <f>'9. sz. tábla '!B9-720000</f>
        <v>3300000</v>
      </c>
      <c r="C10" s="96">
        <f>'9. sz. tábla '!C9-720000</f>
        <v>4650000</v>
      </c>
      <c r="D10" s="96">
        <f>'9. sz. tábla '!D9-973625</f>
        <v>5650848</v>
      </c>
      <c r="E10" s="512">
        <f t="shared" si="2"/>
        <v>121.5236129032258</v>
      </c>
      <c r="F10" s="513" t="s">
        <v>73</v>
      </c>
      <c r="G10" s="96">
        <f>'9. sz. tábla '!G9</f>
        <v>34998570</v>
      </c>
      <c r="H10" s="96">
        <f>'9. sz. tábla '!H9</f>
        <v>36984840</v>
      </c>
      <c r="I10" s="96">
        <f>'9. sz. tábla '!I9</f>
        <v>28881171</v>
      </c>
      <c r="J10" s="512">
        <f t="shared" si="1"/>
        <v>78.089214391626399</v>
      </c>
    </row>
    <row r="11" spans="1:10" ht="31.2" x14ac:dyDescent="0.3">
      <c r="A11" s="360" t="s">
        <v>90</v>
      </c>
      <c r="B11" s="96">
        <f>'9. sz. tábla '!B10</f>
        <v>0</v>
      </c>
      <c r="C11" s="96">
        <f>'9. sz. tábla '!C10</f>
        <v>0</v>
      </c>
      <c r="D11" s="96">
        <f>'9. sz. tábla '!D10</f>
        <v>0</v>
      </c>
      <c r="E11" s="512">
        <v>0</v>
      </c>
      <c r="F11" s="513" t="s">
        <v>76</v>
      </c>
      <c r="G11" s="96">
        <f>'9. sz. tábla '!G10</f>
        <v>3454000</v>
      </c>
      <c r="H11" s="96">
        <f>'9. sz. tábla '!H10</f>
        <v>3454000</v>
      </c>
      <c r="I11" s="96">
        <f>'9. sz. tábla '!I10</f>
        <v>3104395</v>
      </c>
      <c r="J11" s="512">
        <f t="shared" si="1"/>
        <v>89.878257093225244</v>
      </c>
    </row>
    <row r="12" spans="1:10" x14ac:dyDescent="0.3">
      <c r="A12" s="513"/>
      <c r="B12" s="96"/>
      <c r="C12" s="96"/>
      <c r="D12" s="96"/>
      <c r="E12" s="96"/>
      <c r="F12" s="513" t="s">
        <v>74</v>
      </c>
      <c r="G12" s="96"/>
      <c r="H12" s="96"/>
      <c r="I12" s="96"/>
      <c r="J12" s="512"/>
    </row>
    <row r="13" spans="1:10" x14ac:dyDescent="0.3">
      <c r="A13" s="513"/>
      <c r="B13" s="96"/>
      <c r="C13" s="96"/>
      <c r="D13" s="96"/>
      <c r="E13" s="96"/>
      <c r="F13" s="361" t="s">
        <v>185</v>
      </c>
      <c r="G13" s="96">
        <f>'9. sz. tábla '!G12</f>
        <v>0</v>
      </c>
      <c r="H13" s="96">
        <f>'9. sz. tábla '!H12</f>
        <v>0</v>
      </c>
      <c r="I13" s="96">
        <f>'9. sz. tábla '!I12</f>
        <v>0</v>
      </c>
      <c r="J13" s="512">
        <v>0</v>
      </c>
    </row>
    <row r="14" spans="1:10" ht="31.2" x14ac:dyDescent="0.3">
      <c r="A14" s="513"/>
      <c r="B14" s="96"/>
      <c r="C14" s="96"/>
      <c r="D14" s="96"/>
      <c r="E14" s="96"/>
      <c r="F14" s="361" t="s">
        <v>186</v>
      </c>
      <c r="G14" s="96">
        <f>'7. sz. tábla'!B5</f>
        <v>14343117</v>
      </c>
      <c r="H14" s="96">
        <f>'7. sz. tábla'!C5</f>
        <v>13015321</v>
      </c>
      <c r="I14" s="96">
        <f>'7. sz. tábla'!D5</f>
        <v>12590642</v>
      </c>
      <c r="J14" s="512">
        <f t="shared" si="1"/>
        <v>96.737083933619459</v>
      </c>
    </row>
    <row r="15" spans="1:10" ht="31.2" x14ac:dyDescent="0.3">
      <c r="A15" s="511"/>
      <c r="B15" s="98"/>
      <c r="C15" s="98"/>
      <c r="D15" s="98"/>
      <c r="E15" s="98"/>
      <c r="F15" s="370" t="s">
        <v>187</v>
      </c>
      <c r="G15" s="96">
        <v>0</v>
      </c>
      <c r="H15" s="96">
        <v>0</v>
      </c>
      <c r="I15" s="96">
        <v>0</v>
      </c>
      <c r="J15" s="512"/>
    </row>
    <row r="16" spans="1:10" ht="31.2" x14ac:dyDescent="0.3">
      <c r="A16" s="360"/>
      <c r="B16" s="96"/>
      <c r="C16" s="96"/>
      <c r="D16" s="96"/>
      <c r="E16" s="96"/>
      <c r="F16" s="361" t="s">
        <v>188</v>
      </c>
      <c r="G16" s="96">
        <f>'9. sz. tábla '!G15</f>
        <v>0</v>
      </c>
      <c r="H16" s="96">
        <f>'9. sz. tábla '!H15</f>
        <v>0</v>
      </c>
      <c r="I16" s="96">
        <f>'9. sz. tábla '!I15</f>
        <v>0</v>
      </c>
      <c r="J16" s="512"/>
    </row>
    <row r="17" spans="1:10" x14ac:dyDescent="0.3">
      <c r="A17" s="513"/>
      <c r="B17" s="96"/>
      <c r="C17" s="96"/>
      <c r="D17" s="96"/>
      <c r="E17" s="96"/>
      <c r="F17" s="361" t="s">
        <v>180</v>
      </c>
      <c r="G17" s="96">
        <f>'9. sz. tábla '!G16</f>
        <v>2862055</v>
      </c>
      <c r="H17" s="96">
        <f>'9. sz. tábla '!H16</f>
        <v>7949851</v>
      </c>
      <c r="I17" s="96">
        <f>'9. sz. tábla '!I16</f>
        <v>0</v>
      </c>
      <c r="J17" s="512">
        <f t="shared" si="1"/>
        <v>0</v>
      </c>
    </row>
    <row r="18" spans="1:10" s="90" customFormat="1" ht="31.2" x14ac:dyDescent="0.3">
      <c r="A18" s="508" t="s">
        <v>146</v>
      </c>
      <c r="B18" s="95">
        <f>SUM(B8:B17)</f>
        <v>65590703</v>
      </c>
      <c r="C18" s="95">
        <f>SUM(C8:C17)</f>
        <v>68978241</v>
      </c>
      <c r="D18" s="95">
        <f t="shared" ref="D18" si="3">SUM(D8:D17)</f>
        <v>71241453</v>
      </c>
      <c r="E18" s="514">
        <f>D18/C18*100</f>
        <v>103.28105206393998</v>
      </c>
      <c r="F18" s="508" t="s">
        <v>147</v>
      </c>
      <c r="G18" s="95">
        <f>SUM(G8:G17)</f>
        <v>84636369</v>
      </c>
      <c r="H18" s="95">
        <f>SUM(H8:H17)</f>
        <v>91313758</v>
      </c>
      <c r="I18" s="95">
        <f t="shared" ref="I18" si="4">SUM(I8:I17)</f>
        <v>69425160</v>
      </c>
      <c r="J18" s="514">
        <f>I18/H18*100</f>
        <v>76.029244136464087</v>
      </c>
    </row>
    <row r="19" spans="1:10" x14ac:dyDescent="0.3">
      <c r="A19" s="510" t="s">
        <v>148</v>
      </c>
      <c r="B19" s="96">
        <f>'4.sz.tábla'!B18</f>
        <v>30040942</v>
      </c>
      <c r="C19" s="96">
        <f>'4.sz.tábla'!C18</f>
        <v>33626145</v>
      </c>
      <c r="D19" s="96">
        <f>'4.sz.tábla'!D18</f>
        <v>33385996</v>
      </c>
      <c r="E19" s="512">
        <f t="shared" ref="E19" si="5">D19/C19*100</f>
        <v>99.285826549549455</v>
      </c>
      <c r="F19" s="510" t="s">
        <v>149</v>
      </c>
      <c r="G19" s="96">
        <f>'4.sz.tábla'!B38</f>
        <v>2147175</v>
      </c>
      <c r="H19" s="96">
        <f>'4.sz.tábla'!C38</f>
        <v>2230867</v>
      </c>
      <c r="I19" s="96">
        <f>'4.sz.tábla'!D38</f>
        <v>1990718</v>
      </c>
      <c r="J19" s="512">
        <f>'4.sz.tábla'!E38</f>
        <v>89.235171796436092</v>
      </c>
    </row>
    <row r="20" spans="1:10" ht="31.2" x14ac:dyDescent="0.3">
      <c r="A20" s="508" t="s">
        <v>150</v>
      </c>
      <c r="B20" s="95">
        <f>B18+B19</f>
        <v>95631645</v>
      </c>
      <c r="C20" s="95">
        <f>C18+C19</f>
        <v>102604386</v>
      </c>
      <c r="D20" s="95">
        <f t="shared" ref="D20" si="6">D18+D19</f>
        <v>104627449</v>
      </c>
      <c r="E20" s="514">
        <f>D20/C20*100</f>
        <v>101.97171200849056</v>
      </c>
      <c r="F20" s="508" t="s">
        <v>151</v>
      </c>
      <c r="G20" s="95">
        <f>G18+G19</f>
        <v>86783544</v>
      </c>
      <c r="H20" s="95">
        <f>H18+H19</f>
        <v>93544625</v>
      </c>
      <c r="I20" s="95">
        <f t="shared" ref="I20" si="7">I18+I19</f>
        <v>71415878</v>
      </c>
      <c r="J20" s="514">
        <f>I20/H20*100</f>
        <v>76.344181186252015</v>
      </c>
    </row>
    <row r="21" spans="1:10" x14ac:dyDescent="0.3">
      <c r="A21" s="508" t="s">
        <v>152</v>
      </c>
      <c r="B21" s="515"/>
      <c r="C21" s="515"/>
      <c r="D21" s="515"/>
      <c r="E21" s="515"/>
      <c r="F21" s="515" t="s">
        <v>15</v>
      </c>
      <c r="G21" s="516"/>
      <c r="H21" s="516"/>
      <c r="I21" s="516"/>
      <c r="J21" s="516"/>
    </row>
    <row r="22" spans="1:10" ht="31.2" x14ac:dyDescent="0.3">
      <c r="A22" s="360" t="s">
        <v>105</v>
      </c>
      <c r="B22" s="96">
        <f>'9. sz. tábla '!B31</f>
        <v>0</v>
      </c>
      <c r="C22" s="96">
        <f>'9. sz. tábla '!C31</f>
        <v>105324561</v>
      </c>
      <c r="D22" s="96">
        <f>'9. sz. tábla '!D31</f>
        <v>105309578</v>
      </c>
      <c r="E22" s="512"/>
      <c r="F22" s="513" t="s">
        <v>106</v>
      </c>
      <c r="G22" s="96">
        <f>'9. sz. tábla '!G31</f>
        <v>7333211</v>
      </c>
      <c r="H22" s="96">
        <f>'9. sz. tábla '!H31</f>
        <v>17811432</v>
      </c>
      <c r="I22" s="96">
        <f>'9. sz. tábla '!I31</f>
        <v>7623178</v>
      </c>
      <c r="J22" s="512">
        <f t="shared" ref="J22:J24" si="8">I22/H22*100</f>
        <v>42.79935493114759</v>
      </c>
    </row>
    <row r="23" spans="1:10" x14ac:dyDescent="0.3">
      <c r="A23" s="361" t="s">
        <v>153</v>
      </c>
      <c r="B23" s="96">
        <f>'9. sz. tábla '!B32</f>
        <v>0</v>
      </c>
      <c r="C23" s="96">
        <f>'9. sz. tábla '!C32</f>
        <v>5000000</v>
      </c>
      <c r="D23" s="96">
        <f>'9. sz. tábla '!D32</f>
        <v>5165748</v>
      </c>
      <c r="E23" s="512">
        <f t="shared" ref="E23" si="9">D23/C23*100</f>
        <v>103.31496</v>
      </c>
      <c r="F23" s="513" t="s">
        <v>108</v>
      </c>
      <c r="G23" s="96"/>
      <c r="H23" s="96"/>
      <c r="I23" s="96"/>
      <c r="J23" s="512"/>
    </row>
    <row r="24" spans="1:10" ht="31.2" x14ac:dyDescent="0.3">
      <c r="A24" s="361" t="s">
        <v>154</v>
      </c>
      <c r="B24" s="96">
        <f>'9. sz. tábla '!B33</f>
        <v>0</v>
      </c>
      <c r="C24" s="96">
        <f>'9. sz. tábla '!C33</f>
        <v>0</v>
      </c>
      <c r="D24" s="96">
        <f>'9. sz. tábla '!D33</f>
        <v>0</v>
      </c>
      <c r="E24" s="512"/>
      <c r="F24" s="513" t="s">
        <v>110</v>
      </c>
      <c r="G24" s="96">
        <f>'9. sz. tábla '!G33</f>
        <v>2070600</v>
      </c>
      <c r="H24" s="96">
        <f>'9. sz. tábla '!H33</f>
        <v>102098600</v>
      </c>
      <c r="I24" s="96">
        <f>'9. sz. tábla '!I33</f>
        <v>8817541</v>
      </c>
      <c r="J24" s="512">
        <f t="shared" si="8"/>
        <v>8.636299616253309</v>
      </c>
    </row>
    <row r="25" spans="1:10" x14ac:dyDescent="0.3">
      <c r="A25" s="513"/>
      <c r="B25" s="96"/>
      <c r="C25" s="96"/>
      <c r="D25" s="96"/>
      <c r="E25" s="96"/>
      <c r="F25" s="513" t="s">
        <v>155</v>
      </c>
      <c r="G25" s="96">
        <v>0</v>
      </c>
      <c r="H25" s="96">
        <v>0</v>
      </c>
      <c r="I25" s="96">
        <v>0</v>
      </c>
      <c r="J25" s="512"/>
    </row>
    <row r="26" spans="1:10" ht="31.2" x14ac:dyDescent="0.3">
      <c r="A26" s="513"/>
      <c r="B26" s="96"/>
      <c r="C26" s="96"/>
      <c r="D26" s="96"/>
      <c r="E26" s="96"/>
      <c r="F26" s="513" t="s">
        <v>156</v>
      </c>
      <c r="G26" s="96"/>
      <c r="H26" s="96"/>
      <c r="I26" s="96"/>
      <c r="J26" s="96"/>
    </row>
    <row r="27" spans="1:10" ht="31.2" x14ac:dyDescent="0.3">
      <c r="A27" s="513"/>
      <c r="B27" s="96"/>
      <c r="C27" s="96"/>
      <c r="D27" s="96"/>
      <c r="E27" s="96"/>
      <c r="F27" s="517" t="s">
        <v>157</v>
      </c>
      <c r="G27" s="96"/>
      <c r="H27" s="96"/>
      <c r="I27" s="96"/>
      <c r="J27" s="96"/>
    </row>
    <row r="28" spans="1:10" ht="31.2" x14ac:dyDescent="0.3">
      <c r="A28" s="510"/>
      <c r="B28" s="96"/>
      <c r="C28" s="96"/>
      <c r="D28" s="96"/>
      <c r="E28" s="96"/>
      <c r="F28" s="513" t="s">
        <v>158</v>
      </c>
      <c r="G28" s="96"/>
      <c r="H28" s="96"/>
      <c r="I28" s="96"/>
      <c r="J28" s="96"/>
    </row>
    <row r="29" spans="1:10" s="90" customFormat="1" ht="31.2" x14ac:dyDescent="0.3">
      <c r="A29" s="508" t="s">
        <v>159</v>
      </c>
      <c r="B29" s="95">
        <f>SUM(B22:B28)</f>
        <v>0</v>
      </c>
      <c r="C29" s="95">
        <f t="shared" ref="C29:D29" si="10">SUM(C22:C28)</f>
        <v>110324561</v>
      </c>
      <c r="D29" s="95">
        <f t="shared" si="10"/>
        <v>110475326</v>
      </c>
      <c r="E29" s="514">
        <f>D29/C29*100</f>
        <v>100.13665588028036</v>
      </c>
      <c r="F29" s="508" t="s">
        <v>147</v>
      </c>
      <c r="G29" s="95">
        <f>SUM(G22:G28)</f>
        <v>9403811</v>
      </c>
      <c r="H29" s="95">
        <f>SUM(H22:H28)</f>
        <v>119910032</v>
      </c>
      <c r="I29" s="95">
        <f t="shared" ref="I29" si="11">SUM(I22:I28)</f>
        <v>16440719</v>
      </c>
      <c r="J29" s="514">
        <f>I29/H29*100</f>
        <v>13.710878669434431</v>
      </c>
    </row>
    <row r="30" spans="1:10" ht="15" customHeight="1" x14ac:dyDescent="0.3">
      <c r="A30" s="510" t="s">
        <v>148</v>
      </c>
      <c r="B30" s="96"/>
      <c r="C30" s="96"/>
      <c r="D30" s="96"/>
      <c r="E30" s="96"/>
      <c r="F30" s="510" t="s">
        <v>149</v>
      </c>
      <c r="G30" s="96"/>
      <c r="H30" s="96"/>
      <c r="I30" s="96"/>
      <c r="J30" s="96"/>
    </row>
    <row r="31" spans="1:10" ht="46.8" x14ac:dyDescent="0.3">
      <c r="A31" s="508" t="s">
        <v>160</v>
      </c>
      <c r="B31" s="95">
        <f>B29+B30</f>
        <v>0</v>
      </c>
      <c r="C31" s="95">
        <f t="shared" ref="C31:D31" si="12">C29+C30</f>
        <v>110324561</v>
      </c>
      <c r="D31" s="95">
        <f t="shared" si="12"/>
        <v>110475326</v>
      </c>
      <c r="E31" s="514">
        <f>D31/C31*100</f>
        <v>100.13665588028036</v>
      </c>
      <c r="F31" s="508" t="s">
        <v>161</v>
      </c>
      <c r="G31" s="95">
        <f>G29+G30</f>
        <v>9403811</v>
      </c>
      <c r="H31" s="95">
        <f>H29+H30</f>
        <v>119910032</v>
      </c>
      <c r="I31" s="95">
        <f t="shared" ref="I31" si="13">I29+I30</f>
        <v>16440719</v>
      </c>
      <c r="J31" s="514">
        <f>I31/H31*100</f>
        <v>13.710878669434431</v>
      </c>
    </row>
    <row r="32" spans="1:10" x14ac:dyDescent="0.3">
      <c r="B32" s="92">
        <f>B31+B20</f>
        <v>95631645</v>
      </c>
      <c r="C32" s="92">
        <f>C31+C20</f>
        <v>212928947</v>
      </c>
      <c r="D32" s="92">
        <f t="shared" ref="D32" si="14">D31+D20</f>
        <v>215102775</v>
      </c>
      <c r="E32" s="522">
        <f t="shared" ref="E32" si="15">D32/C32*100</f>
        <v>101.02091708554779</v>
      </c>
      <c r="F32" s="92"/>
      <c r="G32" s="92">
        <f>G31+G20</f>
        <v>96187355</v>
      </c>
      <c r="H32" s="92">
        <f>H31+H20</f>
        <v>213454657</v>
      </c>
      <c r="I32" s="92">
        <f t="shared" ref="I32" si="16">I31+I20</f>
        <v>87856597</v>
      </c>
      <c r="J32" s="522">
        <f t="shared" ref="J32" si="17">I32/H32*100</f>
        <v>41.159372315779457</v>
      </c>
    </row>
    <row r="33" spans="1:10" ht="15.75" customHeight="1" x14ac:dyDescent="0.3">
      <c r="A33" s="541" t="s">
        <v>847</v>
      </c>
      <c r="B33" s="541"/>
      <c r="C33" s="541"/>
      <c r="D33" s="541"/>
      <c r="E33" s="541"/>
      <c r="F33" s="541"/>
      <c r="G33" s="541"/>
      <c r="H33" s="541"/>
      <c r="I33" s="541"/>
      <c r="J33" s="541"/>
    </row>
    <row r="35" spans="1:10" s="87" customFormat="1" ht="62.4" x14ac:dyDescent="0.3">
      <c r="A35" s="508" t="s">
        <v>84</v>
      </c>
      <c r="B35" s="356" t="str">
        <f>B6</f>
        <v>2019. évi eredeti előirányzat</v>
      </c>
      <c r="C35" s="356" t="str">
        <f t="shared" ref="C35:D35" si="18">C6</f>
        <v>2019. évi módosított előirányzat IV.</v>
      </c>
      <c r="D35" s="356" t="str">
        <f t="shared" si="18"/>
        <v>2019. évi teljesítés</v>
      </c>
      <c r="E35" s="357" t="s">
        <v>398</v>
      </c>
      <c r="F35" s="508" t="s">
        <v>85</v>
      </c>
      <c r="G35" s="356" t="str">
        <f>B35</f>
        <v>2019. évi eredeti előirányzat</v>
      </c>
      <c r="H35" s="356" t="str">
        <f t="shared" ref="H35:I35" si="19">C35</f>
        <v>2019. évi módosított előirányzat IV.</v>
      </c>
      <c r="I35" s="356" t="str">
        <f t="shared" si="19"/>
        <v>2019. évi teljesítés</v>
      </c>
      <c r="J35" s="357" t="s">
        <v>398</v>
      </c>
    </row>
    <row r="36" spans="1:10" x14ac:dyDescent="0.3">
      <c r="A36" s="508" t="s">
        <v>144</v>
      </c>
      <c r="B36" s="509"/>
      <c r="C36" s="509"/>
      <c r="D36" s="509"/>
      <c r="E36" s="509"/>
      <c r="F36" s="508" t="s">
        <v>13</v>
      </c>
      <c r="G36" s="516"/>
      <c r="H36" s="516"/>
      <c r="I36" s="516"/>
      <c r="J36" s="516"/>
    </row>
    <row r="37" spans="1:10" ht="31.2" x14ac:dyDescent="0.3">
      <c r="A37" s="511" t="s">
        <v>145</v>
      </c>
      <c r="B37" s="96"/>
      <c r="C37" s="96"/>
      <c r="D37" s="96"/>
      <c r="E37" s="96"/>
      <c r="F37" s="513" t="s">
        <v>75</v>
      </c>
      <c r="G37" s="96"/>
      <c r="H37" s="96"/>
      <c r="I37" s="96"/>
      <c r="J37" s="96"/>
    </row>
    <row r="38" spans="1:10" x14ac:dyDescent="0.3">
      <c r="A38" s="513" t="s">
        <v>87</v>
      </c>
      <c r="B38" s="96"/>
      <c r="C38" s="96"/>
      <c r="D38" s="96"/>
      <c r="E38" s="96"/>
      <c r="F38" s="513" t="s">
        <v>72</v>
      </c>
      <c r="G38" s="96"/>
      <c r="H38" s="96"/>
      <c r="I38" s="96"/>
      <c r="J38" s="96"/>
    </row>
    <row r="39" spans="1:10" x14ac:dyDescent="0.3">
      <c r="A39" s="513" t="s">
        <v>88</v>
      </c>
      <c r="B39" s="96">
        <f>'5.sz.tábla'!B50</f>
        <v>720000</v>
      </c>
      <c r="C39" s="96">
        <f>'5.sz.tábla'!C50</f>
        <v>720000</v>
      </c>
      <c r="D39" s="96">
        <f>'5.sz.tábla'!D50</f>
        <v>973625</v>
      </c>
      <c r="E39" s="512">
        <f t="shared" ref="E39" si="20">D39/C39*100</f>
        <v>135.22569444444446</v>
      </c>
      <c r="F39" s="513" t="s">
        <v>73</v>
      </c>
      <c r="G39" s="96"/>
      <c r="H39" s="96"/>
      <c r="I39" s="96"/>
      <c r="J39" s="96"/>
    </row>
    <row r="40" spans="1:10" ht="31.2" x14ac:dyDescent="0.3">
      <c r="A40" s="360" t="s">
        <v>90</v>
      </c>
      <c r="B40" s="96"/>
      <c r="C40" s="96"/>
      <c r="D40" s="96"/>
      <c r="E40" s="96"/>
      <c r="F40" s="513" t="s">
        <v>76</v>
      </c>
      <c r="G40" s="96"/>
      <c r="H40" s="96"/>
      <c r="I40" s="96"/>
      <c r="J40" s="96"/>
    </row>
    <row r="41" spans="1:10" x14ac:dyDescent="0.3">
      <c r="A41" s="513"/>
      <c r="B41" s="96"/>
      <c r="C41" s="96"/>
      <c r="D41" s="96"/>
      <c r="E41" s="96"/>
      <c r="F41" s="513" t="s">
        <v>74</v>
      </c>
      <c r="G41" s="96"/>
      <c r="H41" s="96"/>
      <c r="I41" s="96"/>
      <c r="J41" s="96"/>
    </row>
    <row r="42" spans="1:10" x14ac:dyDescent="0.3">
      <c r="A42" s="513"/>
      <c r="B42" s="96"/>
      <c r="C42" s="96"/>
      <c r="D42" s="96"/>
      <c r="E42" s="96"/>
      <c r="F42" s="361" t="s">
        <v>185</v>
      </c>
      <c r="G42" s="96"/>
      <c r="H42" s="96"/>
      <c r="I42" s="96"/>
      <c r="J42" s="96"/>
    </row>
    <row r="43" spans="1:10" ht="31.2" x14ac:dyDescent="0.3">
      <c r="A43" s="513"/>
      <c r="B43" s="96"/>
      <c r="C43" s="96"/>
      <c r="D43" s="96"/>
      <c r="E43" s="96"/>
      <c r="F43" s="361" t="s">
        <v>186</v>
      </c>
      <c r="G43" s="96"/>
      <c r="H43" s="96"/>
      <c r="I43" s="96"/>
      <c r="J43" s="96"/>
    </row>
    <row r="44" spans="1:10" ht="31.2" x14ac:dyDescent="0.3">
      <c r="A44" s="511"/>
      <c r="B44" s="98"/>
      <c r="C44" s="98"/>
      <c r="D44" s="98"/>
      <c r="E44" s="98"/>
      <c r="F44" s="370" t="s">
        <v>187</v>
      </c>
      <c r="G44" s="96">
        <f>'7. sz. tábla'!B10</f>
        <v>100000</v>
      </c>
      <c r="H44" s="96">
        <f>'7. sz. tábla'!C10</f>
        <v>130000</v>
      </c>
      <c r="I44" s="96">
        <f>'7. sz. tábla'!D10</f>
        <v>130000</v>
      </c>
      <c r="J44" s="512">
        <f t="shared" ref="J44" si="21">I44/H44*100</f>
        <v>100</v>
      </c>
    </row>
    <row r="45" spans="1:10" ht="31.2" x14ac:dyDescent="0.3">
      <c r="A45" s="360"/>
      <c r="B45" s="96"/>
      <c r="C45" s="96"/>
      <c r="D45" s="96"/>
      <c r="E45" s="96"/>
      <c r="F45" s="361" t="s">
        <v>188</v>
      </c>
      <c r="G45" s="96"/>
      <c r="H45" s="96"/>
      <c r="I45" s="96"/>
      <c r="J45" s="96"/>
    </row>
    <row r="46" spans="1:10" x14ac:dyDescent="0.3">
      <c r="A46" s="513"/>
      <c r="B46" s="96"/>
      <c r="C46" s="96"/>
      <c r="D46" s="96"/>
      <c r="E46" s="96"/>
      <c r="F46" s="361" t="s">
        <v>180</v>
      </c>
      <c r="G46" s="96"/>
      <c r="H46" s="96"/>
      <c r="I46" s="96"/>
      <c r="J46" s="96"/>
    </row>
    <row r="47" spans="1:10" ht="31.2" x14ac:dyDescent="0.3">
      <c r="A47" s="508" t="s">
        <v>162</v>
      </c>
      <c r="B47" s="95">
        <f>SUM(B37:B46)</f>
        <v>720000</v>
      </c>
      <c r="C47" s="95">
        <f t="shared" ref="C47:D47" si="22">SUM(C37:C46)</f>
        <v>720000</v>
      </c>
      <c r="D47" s="95">
        <f t="shared" si="22"/>
        <v>973625</v>
      </c>
      <c r="E47" s="514">
        <f>D47/C47*100</f>
        <v>135.22569444444446</v>
      </c>
      <c r="F47" s="508" t="s">
        <v>163</v>
      </c>
      <c r="G47" s="95">
        <f>SUM(G37:G46)</f>
        <v>100000</v>
      </c>
      <c r="H47" s="95">
        <f>SUM(H37:H46)</f>
        <v>130000</v>
      </c>
      <c r="I47" s="95">
        <f t="shared" ref="I47" si="23">SUM(I37:I46)</f>
        <v>130000</v>
      </c>
      <c r="J47" s="514">
        <f t="shared" ref="J47" si="24">I47/H47*100</f>
        <v>100</v>
      </c>
    </row>
    <row r="48" spans="1:10" x14ac:dyDescent="0.3">
      <c r="A48" s="510" t="s">
        <v>148</v>
      </c>
      <c r="B48" s="96"/>
      <c r="C48" s="96"/>
      <c r="D48" s="96"/>
      <c r="E48" s="96"/>
      <c r="F48" s="510" t="s">
        <v>149</v>
      </c>
      <c r="G48" s="96"/>
      <c r="H48" s="96"/>
      <c r="I48" s="96"/>
      <c r="J48" s="95"/>
    </row>
    <row r="49" spans="1:10" ht="31.2" x14ac:dyDescent="0.3">
      <c r="A49" s="508" t="s">
        <v>164</v>
      </c>
      <c r="B49" s="95">
        <f>B47+B48</f>
        <v>720000</v>
      </c>
      <c r="C49" s="95">
        <f t="shared" ref="C49" si="25">C47+C48</f>
        <v>720000</v>
      </c>
      <c r="D49" s="95">
        <f>D47+D48</f>
        <v>973625</v>
      </c>
      <c r="E49" s="514">
        <f>D49/C49*100</f>
        <v>135.22569444444446</v>
      </c>
      <c r="F49" s="508" t="s">
        <v>165</v>
      </c>
      <c r="G49" s="95">
        <f>G47+G48</f>
        <v>100000</v>
      </c>
      <c r="H49" s="95">
        <f>H47+H48</f>
        <v>130000</v>
      </c>
      <c r="I49" s="95">
        <f t="shared" ref="I49" si="26">I47+I48</f>
        <v>130000</v>
      </c>
      <c r="J49" s="514">
        <f t="shared" ref="J49" si="27">I49/H49*100</f>
        <v>100</v>
      </c>
    </row>
    <row r="50" spans="1:10" x14ac:dyDescent="0.3">
      <c r="A50" s="508" t="s">
        <v>152</v>
      </c>
      <c r="B50" s="515"/>
      <c r="C50" s="515"/>
      <c r="D50" s="515"/>
      <c r="E50" s="515"/>
      <c r="F50" s="515" t="s">
        <v>15</v>
      </c>
      <c r="G50" s="516"/>
      <c r="H50" s="516"/>
      <c r="I50" s="516"/>
      <c r="J50" s="516"/>
    </row>
    <row r="51" spans="1:10" ht="31.2" x14ac:dyDescent="0.3">
      <c r="A51" s="360" t="s">
        <v>105</v>
      </c>
      <c r="B51" s="96"/>
      <c r="C51" s="96"/>
      <c r="D51" s="96"/>
      <c r="E51" s="96"/>
      <c r="F51" s="513" t="s">
        <v>106</v>
      </c>
      <c r="G51" s="96"/>
      <c r="H51" s="96"/>
      <c r="I51" s="96"/>
      <c r="J51" s="96"/>
    </row>
    <row r="52" spans="1:10" x14ac:dyDescent="0.3">
      <c r="A52" s="361" t="s">
        <v>153</v>
      </c>
      <c r="B52" s="96"/>
      <c r="C52" s="96"/>
      <c r="D52" s="96"/>
      <c r="E52" s="96"/>
      <c r="F52" s="513" t="s">
        <v>108</v>
      </c>
      <c r="G52" s="96"/>
      <c r="H52" s="96"/>
      <c r="I52" s="96"/>
      <c r="J52" s="96"/>
    </row>
    <row r="53" spans="1:10" ht="31.2" x14ac:dyDescent="0.3">
      <c r="A53" s="361" t="s">
        <v>154</v>
      </c>
      <c r="B53" s="97"/>
      <c r="C53" s="97"/>
      <c r="D53" s="97"/>
      <c r="E53" s="97"/>
      <c r="F53" s="513" t="s">
        <v>110</v>
      </c>
      <c r="G53" s="96"/>
      <c r="H53" s="96"/>
      <c r="I53" s="96"/>
      <c r="J53" s="96"/>
    </row>
    <row r="54" spans="1:10" x14ac:dyDescent="0.3">
      <c r="A54" s="513"/>
      <c r="B54" s="96"/>
      <c r="C54" s="96"/>
      <c r="D54" s="96"/>
      <c r="E54" s="96"/>
      <c r="F54" s="513" t="s">
        <v>155</v>
      </c>
      <c r="G54" s="96"/>
      <c r="H54" s="96"/>
      <c r="I54" s="96"/>
      <c r="J54" s="96"/>
    </row>
    <row r="55" spans="1:10" ht="31.2" x14ac:dyDescent="0.3">
      <c r="A55" s="513"/>
      <c r="B55" s="96"/>
      <c r="C55" s="96"/>
      <c r="D55" s="96"/>
      <c r="E55" s="96"/>
      <c r="F55" s="513" t="s">
        <v>156</v>
      </c>
      <c r="G55" s="96"/>
      <c r="H55" s="96"/>
      <c r="I55" s="96"/>
      <c r="J55" s="96"/>
    </row>
    <row r="56" spans="1:10" ht="31.2" x14ac:dyDescent="0.3">
      <c r="A56" s="513"/>
      <c r="B56" s="96"/>
      <c r="C56" s="96"/>
      <c r="D56" s="96"/>
      <c r="E56" s="96"/>
      <c r="F56" s="517" t="s">
        <v>157</v>
      </c>
      <c r="G56" s="96">
        <f>'8.sz.tábla '!B36</f>
        <v>64290</v>
      </c>
      <c r="H56" s="96">
        <f>'8.sz.tábla '!C36</f>
        <v>64290</v>
      </c>
      <c r="I56" s="96">
        <f>'8.sz.tábla '!D36</f>
        <v>64290</v>
      </c>
      <c r="J56" s="512">
        <f t="shared" ref="J56" si="28">I56/H56*100</f>
        <v>100</v>
      </c>
    </row>
    <row r="57" spans="1:10" ht="31.2" x14ac:dyDescent="0.3">
      <c r="A57" s="510"/>
      <c r="B57" s="96"/>
      <c r="C57" s="96"/>
      <c r="D57" s="96"/>
      <c r="E57" s="96"/>
      <c r="F57" s="361" t="s">
        <v>193</v>
      </c>
      <c r="G57" s="96"/>
      <c r="H57" s="96"/>
      <c r="I57" s="96"/>
      <c r="J57" s="96"/>
    </row>
    <row r="58" spans="1:10" ht="31.2" x14ac:dyDescent="0.3">
      <c r="A58" s="510"/>
      <c r="B58" s="96"/>
      <c r="C58" s="96"/>
      <c r="D58" s="96"/>
      <c r="E58" s="96"/>
      <c r="F58" s="361" t="s">
        <v>158</v>
      </c>
      <c r="G58" s="96"/>
      <c r="H58" s="96"/>
      <c r="I58" s="96"/>
      <c r="J58" s="96"/>
    </row>
    <row r="59" spans="1:10" ht="31.2" x14ac:dyDescent="0.3">
      <c r="A59" s="508" t="s">
        <v>166</v>
      </c>
      <c r="B59" s="95">
        <f>SUM(B51:B57)</f>
        <v>0</v>
      </c>
      <c r="C59" s="95">
        <f t="shared" ref="C59:D59" si="29">SUM(C51:C57)</f>
        <v>0</v>
      </c>
      <c r="D59" s="95">
        <f t="shared" si="29"/>
        <v>0</v>
      </c>
      <c r="E59" s="514"/>
      <c r="F59" s="508" t="s">
        <v>167</v>
      </c>
      <c r="G59" s="95">
        <f>SUM(G51:G58)</f>
        <v>64290</v>
      </c>
      <c r="H59" s="95">
        <f t="shared" ref="H59:I59" si="30">SUM(H51:H58)</f>
        <v>64290</v>
      </c>
      <c r="I59" s="95">
        <f t="shared" si="30"/>
        <v>64290</v>
      </c>
      <c r="J59" s="514">
        <f t="shared" ref="J59" si="31">I59/H59*100</f>
        <v>100</v>
      </c>
    </row>
    <row r="60" spans="1:10" x14ac:dyDescent="0.3">
      <c r="A60" s="510" t="s">
        <v>148</v>
      </c>
      <c r="B60" s="96"/>
      <c r="C60" s="96"/>
      <c r="D60" s="96"/>
      <c r="E60" s="96"/>
      <c r="F60" s="510" t="s">
        <v>149</v>
      </c>
      <c r="G60" s="96"/>
      <c r="H60" s="96"/>
      <c r="I60" s="96"/>
      <c r="J60" s="96"/>
    </row>
    <row r="61" spans="1:10" x14ac:dyDescent="0.3">
      <c r="A61" s="510"/>
      <c r="B61" s="96"/>
      <c r="C61" s="96"/>
      <c r="D61" s="96"/>
      <c r="E61" s="96"/>
      <c r="F61" s="513"/>
      <c r="G61" s="96"/>
      <c r="H61" s="96"/>
      <c r="I61" s="96"/>
      <c r="J61" s="96"/>
    </row>
    <row r="62" spans="1:10" ht="46.8" x14ac:dyDescent="0.3">
      <c r="A62" s="508" t="s">
        <v>168</v>
      </c>
      <c r="B62" s="95">
        <f>B59+B60</f>
        <v>0</v>
      </c>
      <c r="C62" s="95">
        <f t="shared" ref="C62:D62" si="32">C59+C60</f>
        <v>0</v>
      </c>
      <c r="D62" s="95">
        <f t="shared" si="32"/>
        <v>0</v>
      </c>
      <c r="E62" s="514"/>
      <c r="F62" s="508" t="s">
        <v>169</v>
      </c>
      <c r="G62" s="95">
        <f>G59+G60</f>
        <v>64290</v>
      </c>
      <c r="H62" s="95">
        <f t="shared" ref="H62:I62" si="33">H59+H60</f>
        <v>64290</v>
      </c>
      <c r="I62" s="95">
        <f t="shared" si="33"/>
        <v>64290</v>
      </c>
      <c r="J62" s="514">
        <f>I62/H62*100</f>
        <v>100</v>
      </c>
    </row>
    <row r="63" spans="1:10" x14ac:dyDescent="0.3">
      <c r="A63" s="93"/>
      <c r="B63" s="94">
        <f>B62+B49</f>
        <v>720000</v>
      </c>
      <c r="C63" s="94">
        <f t="shared" ref="C63:D63" si="34">C62+C49</f>
        <v>720000</v>
      </c>
      <c r="D63" s="94">
        <f t="shared" si="34"/>
        <v>973625</v>
      </c>
      <c r="E63" s="351">
        <f>D63/C63*100</f>
        <v>135.22569444444446</v>
      </c>
      <c r="F63" s="91"/>
      <c r="G63" s="92">
        <f>G62+G49</f>
        <v>164290</v>
      </c>
      <c r="H63" s="92">
        <f t="shared" ref="H63:I63" si="35">H62+H49</f>
        <v>194290</v>
      </c>
      <c r="I63" s="92">
        <f t="shared" si="35"/>
        <v>194290</v>
      </c>
      <c r="J63" s="522">
        <f>I63/H63*100</f>
        <v>100</v>
      </c>
    </row>
    <row r="64" spans="1:10" ht="15.75" customHeight="1" x14ac:dyDescent="0.3">
      <c r="A64" s="541" t="s">
        <v>848</v>
      </c>
      <c r="B64" s="541"/>
      <c r="C64" s="541"/>
      <c r="D64" s="541"/>
      <c r="E64" s="541"/>
      <c r="F64" s="541"/>
      <c r="G64" s="541"/>
      <c r="H64" s="541"/>
      <c r="I64" s="541"/>
      <c r="J64" s="541"/>
    </row>
    <row r="66" spans="1:10" s="87" customFormat="1" ht="62.4" x14ac:dyDescent="0.3">
      <c r="A66" s="508" t="s">
        <v>84</v>
      </c>
      <c r="B66" s="356" t="str">
        <f>B35</f>
        <v>2019. évi eredeti előirányzat</v>
      </c>
      <c r="C66" s="356" t="str">
        <f t="shared" ref="C66:D66" si="36">C35</f>
        <v>2019. évi módosított előirányzat IV.</v>
      </c>
      <c r="D66" s="356" t="str">
        <f t="shared" si="36"/>
        <v>2019. évi teljesítés</v>
      </c>
      <c r="E66" s="357" t="s">
        <v>398</v>
      </c>
      <c r="F66" s="508" t="s">
        <v>85</v>
      </c>
      <c r="G66" s="356" t="str">
        <f>B66</f>
        <v>2019. évi eredeti előirányzat</v>
      </c>
      <c r="H66" s="356" t="str">
        <f t="shared" ref="H66:I66" si="37">C66</f>
        <v>2019. évi módosított előirányzat IV.</v>
      </c>
      <c r="I66" s="356" t="str">
        <f t="shared" si="37"/>
        <v>2019. évi teljesítés</v>
      </c>
      <c r="J66" s="357" t="s">
        <v>398</v>
      </c>
    </row>
    <row r="67" spans="1:10" x14ac:dyDescent="0.3">
      <c r="A67" s="508" t="s">
        <v>144</v>
      </c>
      <c r="B67" s="509"/>
      <c r="C67" s="509"/>
      <c r="D67" s="509"/>
      <c r="E67" s="509"/>
      <c r="F67" s="508" t="s">
        <v>13</v>
      </c>
      <c r="G67" s="516"/>
      <c r="H67" s="516"/>
      <c r="I67" s="516"/>
      <c r="J67" s="516"/>
    </row>
    <row r="68" spans="1:10" ht="31.2" x14ac:dyDescent="0.3">
      <c r="A68" s="511" t="s">
        <v>145</v>
      </c>
      <c r="B68" s="96"/>
      <c r="C68" s="96"/>
      <c r="D68" s="96"/>
      <c r="E68" s="96"/>
      <c r="F68" s="513" t="s">
        <v>75</v>
      </c>
      <c r="G68" s="96"/>
      <c r="H68" s="96"/>
      <c r="I68" s="96"/>
      <c r="J68" s="96"/>
    </row>
    <row r="69" spans="1:10" x14ac:dyDescent="0.3">
      <c r="A69" s="513" t="s">
        <v>87</v>
      </c>
      <c r="B69" s="96"/>
      <c r="C69" s="96"/>
      <c r="D69" s="96"/>
      <c r="E69" s="96"/>
      <c r="F69" s="513" t="s">
        <v>72</v>
      </c>
      <c r="G69" s="96"/>
      <c r="H69" s="96"/>
      <c r="I69" s="96"/>
      <c r="J69" s="96"/>
    </row>
    <row r="70" spans="1:10" x14ac:dyDescent="0.3">
      <c r="A70" s="513" t="s">
        <v>88</v>
      </c>
      <c r="B70" s="96"/>
      <c r="C70" s="96"/>
      <c r="D70" s="96"/>
      <c r="E70" s="96"/>
      <c r="F70" s="513" t="s">
        <v>89</v>
      </c>
      <c r="G70" s="96"/>
      <c r="H70" s="96"/>
      <c r="I70" s="96"/>
      <c r="J70" s="96"/>
    </row>
    <row r="71" spans="1:10" ht="31.2" x14ac:dyDescent="0.3">
      <c r="A71" s="360" t="s">
        <v>90</v>
      </c>
      <c r="B71" s="96"/>
      <c r="C71" s="96"/>
      <c r="D71" s="96"/>
      <c r="E71" s="96"/>
      <c r="F71" s="513" t="s">
        <v>76</v>
      </c>
      <c r="G71" s="96"/>
      <c r="H71" s="96"/>
      <c r="I71" s="96"/>
      <c r="J71" s="96"/>
    </row>
    <row r="72" spans="1:10" x14ac:dyDescent="0.3">
      <c r="A72" s="513"/>
      <c r="B72" s="96"/>
      <c r="C72" s="96"/>
      <c r="D72" s="96"/>
      <c r="E72" s="96"/>
      <c r="F72" s="513" t="s">
        <v>74</v>
      </c>
      <c r="G72" s="96"/>
      <c r="H72" s="96"/>
      <c r="I72" s="96"/>
      <c r="J72" s="96"/>
    </row>
    <row r="73" spans="1:10" x14ac:dyDescent="0.3">
      <c r="A73" s="513"/>
      <c r="B73" s="96"/>
      <c r="C73" s="96"/>
      <c r="D73" s="96"/>
      <c r="E73" s="96"/>
      <c r="F73" s="361" t="s">
        <v>185</v>
      </c>
      <c r="G73" s="96"/>
      <c r="H73" s="96"/>
      <c r="I73" s="96"/>
      <c r="J73" s="96"/>
    </row>
    <row r="74" spans="1:10" ht="31.2" x14ac:dyDescent="0.3">
      <c r="A74" s="513"/>
      <c r="B74" s="96"/>
      <c r="C74" s="96"/>
      <c r="D74" s="96"/>
      <c r="E74" s="96"/>
      <c r="F74" s="361" t="s">
        <v>186</v>
      </c>
      <c r="G74" s="96"/>
      <c r="H74" s="96"/>
      <c r="I74" s="96"/>
      <c r="J74" s="96"/>
    </row>
    <row r="75" spans="1:10" ht="31.2" x14ac:dyDescent="0.3">
      <c r="A75" s="511"/>
      <c r="B75" s="98"/>
      <c r="C75" s="98"/>
      <c r="D75" s="98"/>
      <c r="E75" s="98"/>
      <c r="F75" s="370" t="s">
        <v>187</v>
      </c>
      <c r="G75" s="96"/>
      <c r="H75" s="96"/>
      <c r="I75" s="96"/>
      <c r="J75" s="96"/>
    </row>
    <row r="76" spans="1:10" ht="31.2" x14ac:dyDescent="0.3">
      <c r="A76" s="360"/>
      <c r="B76" s="96"/>
      <c r="C76" s="96"/>
      <c r="D76" s="96"/>
      <c r="E76" s="96"/>
      <c r="F76" s="361" t="s">
        <v>188</v>
      </c>
      <c r="G76" s="96"/>
      <c r="H76" s="96"/>
      <c r="I76" s="96"/>
      <c r="J76" s="96"/>
    </row>
    <row r="77" spans="1:10" x14ac:dyDescent="0.3">
      <c r="A77" s="513"/>
      <c r="B77" s="96"/>
      <c r="C77" s="96"/>
      <c r="D77" s="96"/>
      <c r="E77" s="96"/>
      <c r="F77" s="361" t="s">
        <v>180</v>
      </c>
      <c r="G77" s="96"/>
      <c r="H77" s="96"/>
      <c r="I77" s="96"/>
      <c r="J77" s="96"/>
    </row>
    <row r="78" spans="1:10" ht="31.2" x14ac:dyDescent="0.3">
      <c r="A78" s="508" t="s">
        <v>170</v>
      </c>
      <c r="B78" s="95">
        <f>SUM(B68:B77)</f>
        <v>0</v>
      </c>
      <c r="C78" s="95">
        <f t="shared" ref="C78:D78" si="38">SUM(C68:C77)</f>
        <v>0</v>
      </c>
      <c r="D78" s="95">
        <f t="shared" si="38"/>
        <v>0</v>
      </c>
      <c r="E78" s="95">
        <f>SUM(E68:E77)</f>
        <v>0</v>
      </c>
      <c r="F78" s="508" t="s">
        <v>171</v>
      </c>
      <c r="G78" s="95">
        <f>SUM(G68:G77)</f>
        <v>0</v>
      </c>
      <c r="H78" s="95">
        <f t="shared" ref="H78:I78" si="39">SUM(H68:H77)</f>
        <v>0</v>
      </c>
      <c r="I78" s="95">
        <f t="shared" si="39"/>
        <v>0</v>
      </c>
      <c r="J78" s="95">
        <f>SUM(J68:J77)</f>
        <v>0</v>
      </c>
    </row>
    <row r="79" spans="1:10" x14ac:dyDescent="0.3">
      <c r="A79" s="510" t="s">
        <v>148</v>
      </c>
      <c r="B79" s="96"/>
      <c r="C79" s="96"/>
      <c r="D79" s="96"/>
      <c r="E79" s="96"/>
      <c r="F79" s="510" t="s">
        <v>149</v>
      </c>
      <c r="G79" s="96"/>
      <c r="H79" s="96"/>
      <c r="I79" s="96"/>
      <c r="J79" s="96"/>
    </row>
    <row r="80" spans="1:10" ht="46.8" x14ac:dyDescent="0.3">
      <c r="A80" s="508" t="s">
        <v>172</v>
      </c>
      <c r="B80" s="95">
        <f>B78+B79</f>
        <v>0</v>
      </c>
      <c r="C80" s="95">
        <f t="shared" ref="C80:D80" si="40">C78+C79</f>
        <v>0</v>
      </c>
      <c r="D80" s="95">
        <f t="shared" si="40"/>
        <v>0</v>
      </c>
      <c r="E80" s="95">
        <f>E78+E79</f>
        <v>0</v>
      </c>
      <c r="F80" s="508" t="s">
        <v>173</v>
      </c>
      <c r="G80" s="95">
        <f>G78+G79</f>
        <v>0</v>
      </c>
      <c r="H80" s="95">
        <f t="shared" ref="H80:I80" si="41">H78+H79</f>
        <v>0</v>
      </c>
      <c r="I80" s="95">
        <f t="shared" si="41"/>
        <v>0</v>
      </c>
      <c r="J80" s="95">
        <f>J78+J79</f>
        <v>0</v>
      </c>
    </row>
    <row r="81" spans="1:11" x14ac:dyDescent="0.3">
      <c r="A81" s="508" t="s">
        <v>152</v>
      </c>
      <c r="B81" s="515"/>
      <c r="C81" s="515"/>
      <c r="D81" s="515"/>
      <c r="E81" s="515"/>
      <c r="F81" s="515" t="s">
        <v>15</v>
      </c>
      <c r="G81" s="516"/>
      <c r="H81" s="516"/>
      <c r="I81" s="516"/>
      <c r="J81" s="516"/>
    </row>
    <row r="82" spans="1:11" ht="31.2" x14ac:dyDescent="0.3">
      <c r="A82" s="360" t="s">
        <v>105</v>
      </c>
      <c r="B82" s="95"/>
      <c r="C82" s="95"/>
      <c r="D82" s="95"/>
      <c r="E82" s="95"/>
      <c r="F82" s="513" t="s">
        <v>106</v>
      </c>
      <c r="G82" s="96"/>
      <c r="H82" s="96"/>
      <c r="I82" s="96"/>
      <c r="J82" s="96"/>
    </row>
    <row r="83" spans="1:11" x14ac:dyDescent="0.3">
      <c r="A83" s="361" t="s">
        <v>153</v>
      </c>
      <c r="B83" s="96"/>
      <c r="C83" s="96"/>
      <c r="D83" s="96"/>
      <c r="E83" s="96"/>
      <c r="F83" s="513" t="s">
        <v>108</v>
      </c>
      <c r="G83" s="96"/>
      <c r="H83" s="96"/>
      <c r="I83" s="96"/>
      <c r="J83" s="96"/>
    </row>
    <row r="84" spans="1:11" ht="31.2" x14ac:dyDescent="0.3">
      <c r="A84" s="361" t="s">
        <v>154</v>
      </c>
      <c r="B84" s="99"/>
      <c r="C84" s="99"/>
      <c r="D84" s="99"/>
      <c r="E84" s="99"/>
      <c r="F84" s="513" t="s">
        <v>110</v>
      </c>
      <c r="G84" s="96"/>
      <c r="H84" s="96"/>
      <c r="I84" s="96"/>
      <c r="J84" s="96"/>
    </row>
    <row r="85" spans="1:11" x14ac:dyDescent="0.3">
      <c r="A85" s="513"/>
      <c r="B85" s="96"/>
      <c r="C85" s="96"/>
      <c r="D85" s="96"/>
      <c r="E85" s="96"/>
      <c r="F85" s="513" t="s">
        <v>155</v>
      </c>
      <c r="G85" s="96"/>
      <c r="H85" s="96"/>
      <c r="I85" s="96"/>
      <c r="J85" s="96"/>
    </row>
    <row r="86" spans="1:11" ht="31.2" x14ac:dyDescent="0.3">
      <c r="A86" s="508" t="s">
        <v>166</v>
      </c>
      <c r="B86" s="95">
        <f>SUM(B82:B84)</f>
        <v>0</v>
      </c>
      <c r="C86" s="95">
        <f t="shared" ref="C86:D86" si="42">SUM(C82:C84)</f>
        <v>0</v>
      </c>
      <c r="D86" s="95">
        <f t="shared" si="42"/>
        <v>0</v>
      </c>
      <c r="E86" s="95">
        <f>SUM(E82:E84)</f>
        <v>0</v>
      </c>
      <c r="F86" s="513" t="s">
        <v>156</v>
      </c>
      <c r="G86" s="96"/>
      <c r="H86" s="96"/>
      <c r="I86" s="96"/>
      <c r="J86" s="96"/>
    </row>
    <row r="87" spans="1:11" ht="31.2" x14ac:dyDescent="0.3">
      <c r="A87" s="510" t="s">
        <v>148</v>
      </c>
      <c r="B87" s="96"/>
      <c r="C87" s="96"/>
      <c r="D87" s="96"/>
      <c r="E87" s="96"/>
      <c r="F87" s="517" t="s">
        <v>157</v>
      </c>
      <c r="G87" s="96"/>
      <c r="H87" s="96"/>
      <c r="I87" s="96"/>
      <c r="J87" s="96"/>
    </row>
    <row r="88" spans="1:11" ht="31.2" x14ac:dyDescent="0.3">
      <c r="A88" s="510"/>
      <c r="B88" s="96"/>
      <c r="C88" s="96"/>
      <c r="D88" s="96"/>
      <c r="E88" s="96"/>
      <c r="F88" s="361" t="s">
        <v>114</v>
      </c>
      <c r="G88" s="96"/>
      <c r="H88" s="96"/>
      <c r="I88" s="96"/>
      <c r="J88" s="96"/>
    </row>
    <row r="89" spans="1:11" ht="46.8" x14ac:dyDescent="0.3">
      <c r="A89" s="508" t="s">
        <v>174</v>
      </c>
      <c r="B89" s="95">
        <f>SUM(B82:B88)</f>
        <v>0</v>
      </c>
      <c r="C89" s="95">
        <f t="shared" ref="C89:D89" si="43">SUM(C82:C88)</f>
        <v>0</v>
      </c>
      <c r="D89" s="95">
        <f t="shared" si="43"/>
        <v>0</v>
      </c>
      <c r="E89" s="95">
        <f>SUM(E82:E88)</f>
        <v>0</v>
      </c>
      <c r="F89" s="508" t="s">
        <v>175</v>
      </c>
      <c r="G89" s="95">
        <f>SUM(G82:G88)</f>
        <v>0</v>
      </c>
      <c r="H89" s="95">
        <f t="shared" ref="H89:J89" si="44">SUM(H82:H88)</f>
        <v>0</v>
      </c>
      <c r="I89" s="95">
        <f t="shared" si="44"/>
        <v>0</v>
      </c>
      <c r="J89" s="95">
        <f t="shared" si="44"/>
        <v>0</v>
      </c>
    </row>
    <row r="90" spans="1:11" x14ac:dyDescent="0.3">
      <c r="B90" s="92">
        <f>B89+B80+B62+B49+B31+B20</f>
        <v>96351645</v>
      </c>
      <c r="C90" s="92">
        <f t="shared" ref="C90:D90" si="45">C89+C80+C62+C49+C31+C20</f>
        <v>213648947</v>
      </c>
      <c r="D90" s="92">
        <f t="shared" si="45"/>
        <v>216076400</v>
      </c>
      <c r="E90" s="522">
        <f>D90/C90*100</f>
        <v>101.13618767332375</v>
      </c>
      <c r="G90" s="92">
        <f>G89+G80+G62+G49+G31+G20</f>
        <v>96351645</v>
      </c>
      <c r="H90" s="92">
        <f t="shared" ref="H90:I90" si="46">H89+H80+H62+H49+H31+H20</f>
        <v>213648947</v>
      </c>
      <c r="I90" s="92">
        <f t="shared" si="46"/>
        <v>88050887</v>
      </c>
      <c r="J90" s="522">
        <f>I90/H90*100</f>
        <v>41.212881334725232</v>
      </c>
      <c r="K90" s="92"/>
    </row>
    <row r="91" spans="1:11" x14ac:dyDescent="0.3">
      <c r="A91" s="87" t="s">
        <v>194</v>
      </c>
      <c r="B91" s="92">
        <f>G90-B90</f>
        <v>0</v>
      </c>
      <c r="C91" s="92">
        <f>H90-C90</f>
        <v>0</v>
      </c>
      <c r="D91" s="92">
        <f>I90-D90</f>
        <v>-128025513</v>
      </c>
      <c r="E91" s="92"/>
    </row>
  </sheetData>
  <sheetProtection selectLockedCells="1" selectUnlockedCells="1"/>
  <mergeCells count="3">
    <mergeCell ref="A4:J4"/>
    <mergeCell ref="A33:J33"/>
    <mergeCell ref="A64:J64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53" firstPageNumber="0" orientation="landscape" r:id="rId1"/>
  <headerFooter alignWithMargins="0">
    <oddHeader>&amp;L&amp;"Times New Roman,Normál"&amp;12Pécsely Község Önkormányzata&amp;C&amp;"Times New Roman,Normál"&amp;12 10. melléklet
az önkormányzat 2019. évi költségvetési gazdálkodási beszámolójáról szóló
9/2020. (VII. 07.) önkormányzati rendeletéhez&amp;R&amp;P. oldal</oddHeader>
  </headerFooter>
  <rowBreaks count="2" manualBreakCount="2">
    <brk id="32" max="9" man="1"/>
    <brk id="6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9"/>
  <sheetViews>
    <sheetView view="pageLayout" zoomScaleNormal="100" workbookViewId="0">
      <selection activeCell="A3" sqref="A3:L3"/>
    </sheetView>
  </sheetViews>
  <sheetFormatPr defaultColWidth="9.109375" defaultRowHeight="15.6" x14ac:dyDescent="0.3"/>
  <cols>
    <col min="1" max="1" width="10" style="44" customWidth="1"/>
    <col min="2" max="2" width="29" style="44" customWidth="1"/>
    <col min="3" max="3" width="15" style="44" bestFit="1" customWidth="1"/>
    <col min="4" max="4" width="12.88671875" style="44" customWidth="1"/>
    <col min="5" max="5" width="13.88671875" style="44" customWidth="1"/>
    <col min="6" max="7" width="11.5546875" style="44" customWidth="1"/>
    <col min="8" max="8" width="11.33203125" style="44" customWidth="1"/>
    <col min="9" max="9" width="11" style="44" customWidth="1"/>
    <col min="10" max="10" width="10.5546875" style="44" customWidth="1"/>
    <col min="11" max="12" width="13.6640625" style="44" customWidth="1"/>
    <col min="13" max="16384" width="9.109375" style="44"/>
  </cols>
  <sheetData>
    <row r="1" spans="1:14" x14ac:dyDescent="0.3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x14ac:dyDescent="0.3">
      <c r="A3" s="542" t="s">
        <v>309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159"/>
      <c r="N3" s="159"/>
    </row>
    <row r="4" spans="1:14" x14ac:dyDescent="0.3">
      <c r="A4" s="542" t="s">
        <v>310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159"/>
      <c r="N4" s="159"/>
    </row>
    <row r="5" spans="1:14" x14ac:dyDescent="0.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3">
      <c r="A6" s="160" t="s">
        <v>281</v>
      </c>
      <c r="B6" s="161" t="s">
        <v>311</v>
      </c>
      <c r="C6" s="161" t="s">
        <v>312</v>
      </c>
      <c r="D6" s="161" t="s">
        <v>842</v>
      </c>
      <c r="E6" s="543" t="s">
        <v>843</v>
      </c>
      <c r="F6" s="160"/>
      <c r="G6" s="160"/>
      <c r="H6" s="160"/>
      <c r="I6" s="160"/>
      <c r="J6" s="544" t="s">
        <v>845</v>
      </c>
      <c r="K6" s="547" t="s">
        <v>313</v>
      </c>
      <c r="L6" s="543" t="s">
        <v>314</v>
      </c>
      <c r="M6" s="159"/>
      <c r="N6" s="159"/>
    </row>
    <row r="7" spans="1:14" x14ac:dyDescent="0.3">
      <c r="A7" s="162"/>
      <c r="B7" s="163"/>
      <c r="C7" s="164" t="s">
        <v>315</v>
      </c>
      <c r="D7" s="164" t="s">
        <v>316</v>
      </c>
      <c r="E7" s="543"/>
      <c r="F7" s="164" t="s">
        <v>271</v>
      </c>
      <c r="G7" s="164" t="s">
        <v>280</v>
      </c>
      <c r="H7" s="165" t="s">
        <v>387</v>
      </c>
      <c r="I7" s="165" t="s">
        <v>844</v>
      </c>
      <c r="J7" s="545"/>
      <c r="K7" s="547"/>
      <c r="L7" s="543"/>
      <c r="M7" s="159"/>
      <c r="N7" s="159"/>
    </row>
    <row r="8" spans="1:14" x14ac:dyDescent="0.3">
      <c r="A8" s="166"/>
      <c r="B8" s="167"/>
      <c r="C8" s="168" t="s">
        <v>317</v>
      </c>
      <c r="D8" s="169"/>
      <c r="E8" s="543"/>
      <c r="F8" s="168"/>
      <c r="G8" s="168"/>
      <c r="H8" s="170"/>
      <c r="I8" s="170"/>
      <c r="J8" s="546"/>
      <c r="K8" s="547"/>
      <c r="L8" s="543"/>
      <c r="M8" s="159"/>
      <c r="N8" s="159"/>
    </row>
    <row r="9" spans="1:14" x14ac:dyDescent="0.3">
      <c r="A9" s="171" t="s">
        <v>291</v>
      </c>
      <c r="B9" s="172" t="s">
        <v>292</v>
      </c>
      <c r="C9" s="172" t="s">
        <v>293</v>
      </c>
      <c r="D9" s="172" t="s">
        <v>294</v>
      </c>
      <c r="E9" s="172" t="s">
        <v>295</v>
      </c>
      <c r="F9" s="172" t="s">
        <v>318</v>
      </c>
      <c r="G9" s="172" t="s">
        <v>319</v>
      </c>
      <c r="H9" s="172" t="s">
        <v>320</v>
      </c>
      <c r="I9" s="172" t="s">
        <v>321</v>
      </c>
      <c r="J9" s="172" t="s">
        <v>322</v>
      </c>
      <c r="K9" s="173" t="s">
        <v>323</v>
      </c>
      <c r="L9" s="174" t="s">
        <v>324</v>
      </c>
      <c r="M9" s="159"/>
      <c r="N9" s="159"/>
    </row>
    <row r="10" spans="1:14" x14ac:dyDescent="0.3">
      <c r="A10" s="160" t="s">
        <v>291</v>
      </c>
      <c r="B10" s="175" t="s">
        <v>325</v>
      </c>
      <c r="C10" s="176"/>
      <c r="D10" s="177"/>
      <c r="E10" s="178"/>
      <c r="F10" s="178"/>
      <c r="G10" s="178"/>
      <c r="H10" s="178"/>
      <c r="I10" s="178"/>
      <c r="J10" s="178"/>
      <c r="K10" s="178"/>
      <c r="L10" s="179"/>
      <c r="M10" s="159"/>
      <c r="N10" s="159"/>
    </row>
    <row r="11" spans="1:14" x14ac:dyDescent="0.3">
      <c r="A11" s="162"/>
      <c r="B11" s="180" t="s">
        <v>326</v>
      </c>
      <c r="C11" s="181"/>
      <c r="D11" s="182"/>
      <c r="E11" s="182"/>
      <c r="F11" s="182"/>
      <c r="G11" s="182"/>
      <c r="H11" s="182"/>
      <c r="I11" s="182"/>
      <c r="J11" s="182"/>
      <c r="K11" s="183"/>
      <c r="L11" s="179"/>
      <c r="M11" s="159"/>
      <c r="N11" s="159"/>
    </row>
    <row r="12" spans="1:14" x14ac:dyDescent="0.3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179"/>
      <c r="M12" s="159"/>
      <c r="N12" s="159"/>
    </row>
    <row r="13" spans="1:14" x14ac:dyDescent="0.3">
      <c r="A13" s="160" t="s">
        <v>292</v>
      </c>
      <c r="B13" s="187" t="s">
        <v>327</v>
      </c>
      <c r="C13" s="176"/>
      <c r="D13" s="188"/>
      <c r="E13" s="188"/>
      <c r="F13" s="188"/>
      <c r="G13" s="188"/>
      <c r="H13" s="188"/>
      <c r="I13" s="188"/>
      <c r="J13" s="188"/>
      <c r="K13" s="189"/>
      <c r="L13" s="179"/>
      <c r="M13" s="159"/>
      <c r="N13" s="159"/>
    </row>
    <row r="14" spans="1:14" x14ac:dyDescent="0.3">
      <c r="A14" s="162"/>
      <c r="B14" s="190" t="s">
        <v>328</v>
      </c>
      <c r="C14" s="181"/>
      <c r="D14" s="191">
        <f>D17+D20+D22+D24</f>
        <v>0</v>
      </c>
      <c r="E14" s="191">
        <f>E17+E20+E22+E24</f>
        <v>0</v>
      </c>
      <c r="F14" s="191">
        <f>F17+F20+F22+F24</f>
        <v>0</v>
      </c>
      <c r="G14" s="191">
        <f>G17+G20+G22+G24</f>
        <v>0</v>
      </c>
      <c r="H14" s="191">
        <f>H17+H20+H22+H24</f>
        <v>0</v>
      </c>
      <c r="I14" s="191"/>
      <c r="J14" s="191">
        <f>J17+J20+J22+J24</f>
        <v>0</v>
      </c>
      <c r="K14" s="191">
        <f>K17+K20+K22+K24</f>
        <v>0</v>
      </c>
      <c r="L14" s="191">
        <f>L17+L20+L22+L24</f>
        <v>0</v>
      </c>
      <c r="M14" s="159"/>
      <c r="N14" s="159"/>
    </row>
    <row r="15" spans="1:14" x14ac:dyDescent="0.3">
      <c r="A15" s="184"/>
      <c r="B15" s="192"/>
      <c r="C15" s="193"/>
      <c r="D15" s="194"/>
      <c r="E15" s="194"/>
      <c r="F15" s="194"/>
      <c r="G15" s="194"/>
      <c r="H15" s="194"/>
      <c r="I15" s="194"/>
      <c r="J15" s="191"/>
      <c r="K15" s="195"/>
      <c r="L15" s="196"/>
      <c r="M15" s="159"/>
      <c r="N15" s="159"/>
    </row>
    <row r="16" spans="1:14" x14ac:dyDescent="0.3">
      <c r="A16" s="184"/>
      <c r="B16" s="192"/>
      <c r="C16" s="193"/>
      <c r="D16" s="194"/>
      <c r="E16" s="194"/>
      <c r="F16" s="194"/>
      <c r="G16" s="194"/>
      <c r="H16" s="194"/>
      <c r="I16" s="194"/>
      <c r="J16" s="197"/>
      <c r="K16" s="198"/>
      <c r="L16" s="196"/>
      <c r="M16" s="159"/>
      <c r="N16" s="159"/>
    </row>
    <row r="17" spans="1:14" x14ac:dyDescent="0.3">
      <c r="A17" s="171" t="s">
        <v>320</v>
      </c>
      <c r="B17" s="199" t="s">
        <v>329</v>
      </c>
      <c r="C17" s="174"/>
      <c r="D17" s="200">
        <f>SUM(D15:D15)</f>
        <v>0</v>
      </c>
      <c r="E17" s="200">
        <f>SUM(E15:E15)</f>
        <v>0</v>
      </c>
      <c r="F17" s="200">
        <f t="shared" ref="F17:L17" si="0">SUM(F15:F16)</f>
        <v>0</v>
      </c>
      <c r="G17" s="200">
        <f t="shared" si="0"/>
        <v>0</v>
      </c>
      <c r="H17" s="200">
        <f t="shared" si="0"/>
        <v>0</v>
      </c>
      <c r="I17" s="200">
        <f t="shared" si="0"/>
        <v>0</v>
      </c>
      <c r="J17" s="200">
        <f t="shared" si="0"/>
        <v>0</v>
      </c>
      <c r="K17" s="200">
        <f t="shared" si="0"/>
        <v>0</v>
      </c>
      <c r="L17" s="200">
        <f t="shared" si="0"/>
        <v>0</v>
      </c>
      <c r="M17" s="201"/>
      <c r="N17" s="201"/>
    </row>
    <row r="18" spans="1:14" x14ac:dyDescent="0.3">
      <c r="A18" s="184"/>
      <c r="B18" s="192"/>
      <c r="C18" s="202"/>
      <c r="D18" s="194"/>
      <c r="E18" s="194"/>
      <c r="F18" s="194"/>
      <c r="G18" s="194"/>
      <c r="H18" s="194"/>
      <c r="I18" s="194"/>
      <c r="J18" s="191"/>
      <c r="K18" s="195"/>
      <c r="L18" s="196"/>
      <c r="M18" s="201"/>
      <c r="N18" s="201"/>
    </row>
    <row r="19" spans="1:14" x14ac:dyDescent="0.3">
      <c r="A19" s="184"/>
      <c r="B19" s="192"/>
      <c r="C19" s="202"/>
      <c r="D19" s="194"/>
      <c r="E19" s="194"/>
      <c r="F19" s="194"/>
      <c r="G19" s="194"/>
      <c r="H19" s="194"/>
      <c r="I19" s="194"/>
      <c r="J19" s="197"/>
      <c r="K19" s="198"/>
      <c r="L19" s="200"/>
      <c r="M19" s="201"/>
      <c r="N19" s="201"/>
    </row>
    <row r="20" spans="1:14" x14ac:dyDescent="0.3">
      <c r="A20" s="171">
        <v>14</v>
      </c>
      <c r="B20" s="199" t="s">
        <v>330</v>
      </c>
      <c r="C20" s="174"/>
      <c r="D20" s="200">
        <f t="shared" ref="D20:L20" si="1">SUM(D18:D19)</f>
        <v>0</v>
      </c>
      <c r="E20" s="200">
        <f t="shared" si="1"/>
        <v>0</v>
      </c>
      <c r="F20" s="200">
        <f t="shared" si="1"/>
        <v>0</v>
      </c>
      <c r="G20" s="200">
        <f t="shared" si="1"/>
        <v>0</v>
      </c>
      <c r="H20" s="200">
        <f t="shared" si="1"/>
        <v>0</v>
      </c>
      <c r="I20" s="200">
        <f t="shared" si="1"/>
        <v>0</v>
      </c>
      <c r="J20" s="200">
        <f t="shared" si="1"/>
        <v>0</v>
      </c>
      <c r="K20" s="200">
        <f t="shared" si="1"/>
        <v>0</v>
      </c>
      <c r="L20" s="200">
        <f t="shared" si="1"/>
        <v>0</v>
      </c>
      <c r="M20" s="201"/>
      <c r="N20" s="201"/>
    </row>
    <row r="21" spans="1:14" x14ac:dyDescent="0.3">
      <c r="A21" s="184"/>
      <c r="B21" s="192"/>
      <c r="C21" s="202"/>
      <c r="D21" s="194"/>
      <c r="E21" s="194"/>
      <c r="F21" s="194"/>
      <c r="G21" s="194"/>
      <c r="H21" s="194"/>
      <c r="I21" s="194"/>
      <c r="J21" s="191"/>
      <c r="K21" s="198"/>
      <c r="L21" s="194"/>
      <c r="M21" s="201"/>
      <c r="N21" s="201"/>
    </row>
    <row r="22" spans="1:14" ht="31.2" x14ac:dyDescent="0.3">
      <c r="A22" s="171">
        <v>16</v>
      </c>
      <c r="B22" s="199" t="s">
        <v>331</v>
      </c>
      <c r="C22" s="174"/>
      <c r="D22" s="200">
        <f t="shared" ref="D22:L22" si="2">SUM(D21)</f>
        <v>0</v>
      </c>
      <c r="E22" s="200">
        <f t="shared" si="2"/>
        <v>0</v>
      </c>
      <c r="F22" s="200">
        <f t="shared" si="2"/>
        <v>0</v>
      </c>
      <c r="G22" s="200">
        <f t="shared" si="2"/>
        <v>0</v>
      </c>
      <c r="H22" s="200">
        <f t="shared" si="2"/>
        <v>0</v>
      </c>
      <c r="I22" s="200"/>
      <c r="J22" s="200">
        <f t="shared" si="2"/>
        <v>0</v>
      </c>
      <c r="K22" s="200">
        <f t="shared" si="2"/>
        <v>0</v>
      </c>
      <c r="L22" s="200">
        <f t="shared" si="2"/>
        <v>0</v>
      </c>
      <c r="M22" s="201"/>
      <c r="N22" s="201"/>
    </row>
    <row r="23" spans="1:14" x14ac:dyDescent="0.3">
      <c r="A23" s="184"/>
      <c r="B23" s="192"/>
      <c r="C23" s="202"/>
      <c r="D23" s="194"/>
      <c r="E23" s="194"/>
      <c r="F23" s="194"/>
      <c r="G23" s="194"/>
      <c r="H23" s="194"/>
      <c r="I23" s="194"/>
      <c r="J23" s="191"/>
      <c r="K23" s="198"/>
      <c r="L23" s="194"/>
      <c r="M23" s="201"/>
      <c r="N23" s="201"/>
    </row>
    <row r="24" spans="1:14" ht="31.2" x14ac:dyDescent="0.3">
      <c r="A24" s="171">
        <v>18</v>
      </c>
      <c r="B24" s="199" t="s">
        <v>332</v>
      </c>
      <c r="C24" s="174"/>
      <c r="D24" s="200">
        <f t="shared" ref="D24:L24" si="3">SUM(D23)</f>
        <v>0</v>
      </c>
      <c r="E24" s="200">
        <f t="shared" si="3"/>
        <v>0</v>
      </c>
      <c r="F24" s="200">
        <f t="shared" si="3"/>
        <v>0</v>
      </c>
      <c r="G24" s="200">
        <f t="shared" si="3"/>
        <v>0</v>
      </c>
      <c r="H24" s="200">
        <f t="shared" si="3"/>
        <v>0</v>
      </c>
      <c r="I24" s="200"/>
      <c r="J24" s="200">
        <f t="shared" si="3"/>
        <v>0</v>
      </c>
      <c r="K24" s="200">
        <f t="shared" si="3"/>
        <v>0</v>
      </c>
      <c r="L24" s="200">
        <f t="shared" si="3"/>
        <v>0</v>
      </c>
      <c r="M24" s="201"/>
      <c r="N24" s="201"/>
    </row>
    <row r="25" spans="1:14" x14ac:dyDescent="0.3">
      <c r="A25" s="171" t="s">
        <v>291</v>
      </c>
      <c r="B25" s="172" t="s">
        <v>292</v>
      </c>
      <c r="C25" s="172" t="s">
        <v>293</v>
      </c>
      <c r="D25" s="172" t="s">
        <v>294</v>
      </c>
      <c r="E25" s="172" t="s">
        <v>295</v>
      </c>
      <c r="F25" s="172" t="s">
        <v>318</v>
      </c>
      <c r="G25" s="172" t="s">
        <v>319</v>
      </c>
      <c r="H25" s="172" t="s">
        <v>320</v>
      </c>
      <c r="I25" s="172" t="s">
        <v>321</v>
      </c>
      <c r="J25" s="172" t="s">
        <v>322</v>
      </c>
      <c r="K25" s="173" t="s">
        <v>323</v>
      </c>
      <c r="L25" s="174" t="s">
        <v>324</v>
      </c>
      <c r="M25" s="159"/>
      <c r="N25" s="159"/>
    </row>
    <row r="26" spans="1:14" x14ac:dyDescent="0.3">
      <c r="A26" s="184">
        <v>19</v>
      </c>
      <c r="B26" s="203" t="s">
        <v>333</v>
      </c>
      <c r="C26" s="204"/>
      <c r="D26" s="191">
        <f t="shared" ref="D26:L26" si="4">SUM(D27:D27)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59"/>
      <c r="N26" s="159"/>
    </row>
    <row r="27" spans="1:14" x14ac:dyDescent="0.3">
      <c r="A27" s="184">
        <v>20</v>
      </c>
      <c r="B27" s="205"/>
      <c r="C27" s="206"/>
      <c r="D27" s="207"/>
      <c r="E27" s="207"/>
      <c r="F27" s="208"/>
      <c r="G27" s="208"/>
      <c r="H27" s="208"/>
      <c r="I27" s="208"/>
      <c r="J27" s="197"/>
      <c r="K27" s="198"/>
      <c r="L27" s="194"/>
      <c r="M27" s="159"/>
      <c r="N27" s="159"/>
    </row>
    <row r="28" spans="1:14" x14ac:dyDescent="0.3">
      <c r="A28" s="184"/>
      <c r="B28" s="209"/>
      <c r="C28" s="210"/>
      <c r="D28" s="197"/>
      <c r="E28" s="197"/>
      <c r="F28" s="197"/>
      <c r="G28" s="197"/>
      <c r="H28" s="197"/>
      <c r="I28" s="197"/>
      <c r="J28" s="197"/>
      <c r="K28" s="198">
        <f>G28+H28+J28+I28</f>
        <v>0</v>
      </c>
      <c r="L28" s="194">
        <f>D28+E28+F28+K28</f>
        <v>0</v>
      </c>
      <c r="M28" s="159"/>
      <c r="N28" s="159"/>
    </row>
    <row r="29" spans="1:14" x14ac:dyDescent="0.3">
      <c r="A29" s="171"/>
      <c r="B29" s="203" t="s">
        <v>334</v>
      </c>
      <c r="C29" s="204"/>
      <c r="D29" s="200">
        <f t="shared" ref="D29:L29" si="5">D26+D14</f>
        <v>0</v>
      </c>
      <c r="E29" s="200">
        <f t="shared" si="5"/>
        <v>0</v>
      </c>
      <c r="F29" s="200">
        <f t="shared" si="5"/>
        <v>0</v>
      </c>
      <c r="G29" s="200">
        <f t="shared" si="5"/>
        <v>0</v>
      </c>
      <c r="H29" s="200">
        <f t="shared" si="5"/>
        <v>0</v>
      </c>
      <c r="I29" s="200">
        <f t="shared" si="5"/>
        <v>0</v>
      </c>
      <c r="J29" s="200">
        <f t="shared" si="5"/>
        <v>0</v>
      </c>
      <c r="K29" s="200">
        <f t="shared" si="5"/>
        <v>0</v>
      </c>
      <c r="L29" s="200">
        <f t="shared" si="5"/>
        <v>0</v>
      </c>
      <c r="M29" s="159"/>
      <c r="N29" s="159"/>
    </row>
  </sheetData>
  <mergeCells count="6">
    <mergeCell ref="A3:L3"/>
    <mergeCell ref="A4:L4"/>
    <mergeCell ref="E6:E8"/>
    <mergeCell ref="J6:J8"/>
    <mergeCell ref="K6:K8"/>
    <mergeCell ref="L6:L8"/>
  </mergeCells>
  <pageMargins left="0.7" right="0.7" top="0.75" bottom="0.75" header="0.3" footer="0.3"/>
  <pageSetup paperSize="9" scale="81" orientation="landscape" r:id="rId1"/>
  <headerFooter>
    <oddHeader>&amp;L&amp;"Times New Roman,Normál"&amp;12Pécsely Község Önkormányzata&amp;C&amp;"Times New Roman,Normál"&amp;12 11. melléklet
az önkormányzat 2019. évi költségvetési gazdálkodási beszámolójáról szóló
9/2020. (VII. 07.)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H39"/>
  <sheetViews>
    <sheetView view="pageLayout" zoomScaleNormal="100" workbookViewId="0">
      <selection activeCell="A3" sqref="A3:H3"/>
    </sheetView>
  </sheetViews>
  <sheetFormatPr defaultColWidth="9.109375" defaultRowHeight="15.6" x14ac:dyDescent="0.3"/>
  <cols>
    <col min="1" max="1" width="13.33203125" style="211" customWidth="1"/>
    <col min="2" max="2" width="31.109375" style="211" customWidth="1"/>
    <col min="3" max="3" width="11.5546875" style="211" customWidth="1"/>
    <col min="4" max="16384" width="9.109375" style="211"/>
  </cols>
  <sheetData>
    <row r="3" spans="1:8" x14ac:dyDescent="0.3">
      <c r="A3" s="548" t="s">
        <v>345</v>
      </c>
      <c r="B3" s="548"/>
      <c r="C3" s="548"/>
      <c r="D3" s="548"/>
      <c r="E3" s="548"/>
      <c r="F3" s="548"/>
      <c r="G3" s="548"/>
      <c r="H3" s="548"/>
    </row>
    <row r="4" spans="1:8" x14ac:dyDescent="0.3">
      <c r="A4" s="548" t="s">
        <v>346</v>
      </c>
      <c r="B4" s="548"/>
      <c r="C4" s="548"/>
      <c r="D4" s="548"/>
      <c r="E4" s="548"/>
      <c r="F4" s="548"/>
      <c r="G4" s="548"/>
      <c r="H4" s="548"/>
    </row>
    <row r="5" spans="1:8" x14ac:dyDescent="0.3">
      <c r="A5" s="223"/>
      <c r="B5" s="223"/>
      <c r="C5" s="223"/>
      <c r="D5" s="223"/>
      <c r="E5" s="223"/>
      <c r="F5" s="223"/>
      <c r="G5" s="223"/>
      <c r="H5" s="223"/>
    </row>
    <row r="7" spans="1:8" x14ac:dyDescent="0.3">
      <c r="A7" s="352" t="s">
        <v>281</v>
      </c>
      <c r="B7" s="352"/>
      <c r="C7" s="224" t="s">
        <v>347</v>
      </c>
      <c r="D7" s="352" t="s">
        <v>348</v>
      </c>
      <c r="E7" s="549" t="s">
        <v>386</v>
      </c>
      <c r="F7" s="549"/>
      <c r="G7" s="549"/>
      <c r="H7" s="549"/>
    </row>
    <row r="8" spans="1:8" ht="31.2" x14ac:dyDescent="0.3">
      <c r="A8" s="225"/>
      <c r="B8" s="226" t="s">
        <v>349</v>
      </c>
      <c r="C8" s="227" t="s">
        <v>350</v>
      </c>
      <c r="D8" s="226" t="s">
        <v>350</v>
      </c>
      <c r="E8" s="226" t="s">
        <v>269</v>
      </c>
      <c r="F8" s="227" t="s">
        <v>270</v>
      </c>
      <c r="G8" s="227" t="s">
        <v>271</v>
      </c>
      <c r="H8" s="228" t="s">
        <v>351</v>
      </c>
    </row>
    <row r="9" spans="1:8" x14ac:dyDescent="0.3">
      <c r="A9" s="229"/>
      <c r="B9" s="229"/>
      <c r="C9" s="230"/>
      <c r="D9" s="229"/>
      <c r="E9" s="229"/>
      <c r="F9" s="231"/>
      <c r="G9" s="231"/>
      <c r="H9" s="229"/>
    </row>
    <row r="10" spans="1:8" x14ac:dyDescent="0.3">
      <c r="A10" s="226" t="s">
        <v>291</v>
      </c>
      <c r="B10" s="226" t="s">
        <v>292</v>
      </c>
      <c r="C10" s="227" t="s">
        <v>293</v>
      </c>
      <c r="D10" s="227" t="s">
        <v>294</v>
      </c>
      <c r="E10" s="227" t="s">
        <v>295</v>
      </c>
      <c r="F10" s="227" t="s">
        <v>318</v>
      </c>
      <c r="G10" s="227" t="s">
        <v>319</v>
      </c>
      <c r="H10" s="227" t="s">
        <v>320</v>
      </c>
    </row>
    <row r="11" spans="1:8" x14ac:dyDescent="0.3">
      <c r="A11" s="232"/>
      <c r="B11" s="232" t="s">
        <v>352</v>
      </c>
      <c r="C11" s="232"/>
      <c r="D11" s="232"/>
      <c r="E11" s="232"/>
      <c r="F11" s="232"/>
      <c r="G11" s="232"/>
      <c r="H11" s="232"/>
    </row>
    <row r="12" spans="1:8" ht="31.2" x14ac:dyDescent="0.3">
      <c r="A12" s="232" t="s">
        <v>291</v>
      </c>
      <c r="B12" s="233" t="s">
        <v>353</v>
      </c>
      <c r="C12" s="234"/>
      <c r="D12" s="234"/>
      <c r="E12" s="235"/>
      <c r="F12" s="235"/>
      <c r="G12" s="235"/>
      <c r="H12" s="235"/>
    </row>
    <row r="13" spans="1:8" x14ac:dyDescent="0.3">
      <c r="A13" s="236" t="s">
        <v>292</v>
      </c>
      <c r="B13" s="237"/>
      <c r="C13" s="237"/>
      <c r="D13" s="237"/>
      <c r="E13" s="237"/>
      <c r="F13" s="237"/>
      <c r="G13" s="237"/>
      <c r="H13" s="237"/>
    </row>
    <row r="14" spans="1:8" x14ac:dyDescent="0.3">
      <c r="A14" s="232" t="s">
        <v>293</v>
      </c>
      <c r="B14" s="238" t="s">
        <v>354</v>
      </c>
      <c r="C14" s="235"/>
      <c r="D14" s="235"/>
      <c r="E14" s="235"/>
      <c r="F14" s="235"/>
      <c r="G14" s="235"/>
      <c r="H14" s="235"/>
    </row>
    <row r="15" spans="1:8" x14ac:dyDescent="0.3">
      <c r="A15" s="232" t="s">
        <v>294</v>
      </c>
      <c r="B15" s="235"/>
      <c r="C15" s="235"/>
      <c r="D15" s="235"/>
      <c r="E15" s="235"/>
      <c r="F15" s="235"/>
      <c r="G15" s="235"/>
      <c r="H15" s="235"/>
    </row>
    <row r="16" spans="1:8" x14ac:dyDescent="0.3">
      <c r="A16" s="352" t="s">
        <v>295</v>
      </c>
      <c r="B16" s="238" t="s">
        <v>355</v>
      </c>
      <c r="C16" s="239"/>
      <c r="D16" s="239"/>
      <c r="E16" s="239"/>
      <c r="F16" s="239"/>
      <c r="G16" s="239"/>
      <c r="H16" s="239"/>
    </row>
    <row r="17" spans="1:8" ht="31.2" x14ac:dyDescent="0.3">
      <c r="A17" s="232" t="s">
        <v>318</v>
      </c>
      <c r="B17" s="233" t="s">
        <v>356</v>
      </c>
      <c r="C17" s="234"/>
      <c r="D17" s="234"/>
      <c r="E17" s="240"/>
      <c r="F17" s="240"/>
      <c r="G17" s="240"/>
      <c r="H17" s="240"/>
    </row>
    <row r="18" spans="1:8" x14ac:dyDescent="0.3">
      <c r="A18" s="236" t="s">
        <v>319</v>
      </c>
      <c r="B18" s="237"/>
      <c r="C18" s="237"/>
      <c r="D18" s="237"/>
      <c r="E18" s="241"/>
      <c r="F18" s="241"/>
      <c r="G18" s="241"/>
      <c r="H18" s="241"/>
    </row>
    <row r="19" spans="1:8" x14ac:dyDescent="0.3">
      <c r="A19" s="232" t="s">
        <v>320</v>
      </c>
      <c r="B19" s="238" t="s">
        <v>357</v>
      </c>
      <c r="C19" s="235"/>
      <c r="D19" s="235"/>
      <c r="E19" s="240"/>
      <c r="F19" s="240"/>
      <c r="G19" s="240"/>
      <c r="H19" s="240"/>
    </row>
    <row r="20" spans="1:8" x14ac:dyDescent="0.3">
      <c r="A20" s="232" t="s">
        <v>321</v>
      </c>
      <c r="B20" s="237"/>
      <c r="C20" s="237"/>
      <c r="D20" s="237"/>
      <c r="E20" s="242"/>
      <c r="F20" s="242"/>
      <c r="G20" s="242"/>
      <c r="H20" s="242"/>
    </row>
    <row r="21" spans="1:8" x14ac:dyDescent="0.3">
      <c r="A21" s="352" t="s">
        <v>322</v>
      </c>
      <c r="B21" s="243" t="s">
        <v>358</v>
      </c>
      <c r="C21" s="239"/>
      <c r="D21" s="239"/>
      <c r="E21" s="244"/>
      <c r="F21" s="244"/>
      <c r="G21" s="244"/>
      <c r="H21" s="244"/>
    </row>
    <row r="22" spans="1:8" x14ac:dyDescent="0.3">
      <c r="A22" s="232" t="s">
        <v>323</v>
      </c>
      <c r="B22" s="245" t="s">
        <v>359</v>
      </c>
      <c r="C22" s="234"/>
      <c r="D22" s="234"/>
      <c r="E22" s="240"/>
      <c r="F22" s="240"/>
      <c r="G22" s="240"/>
      <c r="H22" s="240"/>
    </row>
    <row r="23" spans="1:8" x14ac:dyDescent="0.3">
      <c r="A23" s="232" t="s">
        <v>324</v>
      </c>
      <c r="B23" s="232" t="s">
        <v>360</v>
      </c>
      <c r="C23" s="232"/>
      <c r="D23" s="232"/>
      <c r="E23" s="232"/>
      <c r="F23" s="232"/>
      <c r="G23" s="232"/>
      <c r="H23" s="232"/>
    </row>
    <row r="24" spans="1:8" ht="31.2" x14ac:dyDescent="0.3">
      <c r="A24" s="232" t="s">
        <v>361</v>
      </c>
      <c r="B24" s="233" t="s">
        <v>353</v>
      </c>
      <c r="C24" s="234"/>
      <c r="D24" s="234"/>
      <c r="E24" s="235"/>
      <c r="F24" s="235"/>
      <c r="G24" s="235"/>
      <c r="H24" s="235"/>
    </row>
    <row r="25" spans="1:8" x14ac:dyDescent="0.3">
      <c r="A25" s="236" t="s">
        <v>362</v>
      </c>
      <c r="B25" s="237"/>
      <c r="C25" s="237"/>
      <c r="D25" s="237"/>
      <c r="E25" s="237"/>
      <c r="F25" s="237"/>
      <c r="G25" s="237"/>
      <c r="H25" s="237"/>
    </row>
    <row r="26" spans="1:8" x14ac:dyDescent="0.3">
      <c r="A26" s="232" t="s">
        <v>363</v>
      </c>
      <c r="B26" s="238" t="s">
        <v>354</v>
      </c>
      <c r="C26" s="235"/>
      <c r="D26" s="235"/>
      <c r="E26" s="235"/>
      <c r="F26" s="235"/>
      <c r="G26" s="235"/>
      <c r="H26" s="235"/>
    </row>
    <row r="27" spans="1:8" x14ac:dyDescent="0.3">
      <c r="A27" s="232" t="s">
        <v>364</v>
      </c>
      <c r="B27" s="235"/>
      <c r="C27" s="235"/>
      <c r="D27" s="235"/>
      <c r="E27" s="235"/>
      <c r="F27" s="235"/>
      <c r="G27" s="235"/>
      <c r="H27" s="235"/>
    </row>
    <row r="28" spans="1:8" x14ac:dyDescent="0.3">
      <c r="A28" s="352" t="s">
        <v>365</v>
      </c>
      <c r="B28" s="238" t="s">
        <v>355</v>
      </c>
      <c r="C28" s="239"/>
      <c r="D28" s="239"/>
      <c r="E28" s="239"/>
      <c r="F28" s="239"/>
      <c r="G28" s="239"/>
      <c r="H28" s="239"/>
    </row>
    <row r="29" spans="1:8" ht="31.2" x14ac:dyDescent="0.3">
      <c r="A29" s="232" t="s">
        <v>366</v>
      </c>
      <c r="B29" s="233" t="s">
        <v>356</v>
      </c>
      <c r="C29" s="234"/>
      <c r="D29" s="234"/>
      <c r="E29" s="240"/>
      <c r="F29" s="240"/>
      <c r="G29" s="240"/>
      <c r="H29" s="240"/>
    </row>
    <row r="30" spans="1:8" x14ac:dyDescent="0.3">
      <c r="A30" s="236" t="s">
        <v>367</v>
      </c>
      <c r="B30" s="237"/>
      <c r="C30" s="237"/>
      <c r="D30" s="237"/>
      <c r="E30" s="241"/>
      <c r="F30" s="241"/>
      <c r="G30" s="241"/>
      <c r="H30" s="241"/>
    </row>
    <row r="31" spans="1:8" x14ac:dyDescent="0.3">
      <c r="A31" s="232" t="s">
        <v>368</v>
      </c>
      <c r="B31" s="235"/>
      <c r="C31" s="235"/>
      <c r="D31" s="235"/>
      <c r="E31" s="242"/>
      <c r="F31" s="242"/>
      <c r="G31" s="242"/>
      <c r="H31" s="242"/>
    </row>
    <row r="32" spans="1:8" x14ac:dyDescent="0.3">
      <c r="A32" s="232" t="s">
        <v>369</v>
      </c>
      <c r="B32" s="235"/>
      <c r="C32" s="235"/>
      <c r="D32" s="235"/>
      <c r="E32" s="242"/>
      <c r="F32" s="242"/>
      <c r="G32" s="242"/>
      <c r="H32" s="242"/>
    </row>
    <row r="33" spans="1:8" x14ac:dyDescent="0.3">
      <c r="A33" s="232" t="s">
        <v>370</v>
      </c>
      <c r="B33" s="238" t="s">
        <v>354</v>
      </c>
      <c r="C33" s="235"/>
      <c r="D33" s="235"/>
      <c r="E33" s="242"/>
      <c r="F33" s="242"/>
      <c r="G33" s="242"/>
      <c r="H33" s="242"/>
    </row>
    <row r="34" spans="1:8" x14ac:dyDescent="0.3">
      <c r="A34" s="232" t="s">
        <v>371</v>
      </c>
      <c r="B34" s="235"/>
      <c r="C34" s="235"/>
      <c r="D34" s="235"/>
      <c r="E34" s="242"/>
      <c r="F34" s="242"/>
      <c r="G34" s="242"/>
      <c r="H34" s="242"/>
    </row>
    <row r="35" spans="1:8" x14ac:dyDescent="0.3">
      <c r="A35" s="232" t="s">
        <v>372</v>
      </c>
      <c r="B35" s="235"/>
      <c r="C35" s="235"/>
      <c r="D35" s="235"/>
      <c r="E35" s="242"/>
      <c r="F35" s="242"/>
      <c r="G35" s="242"/>
      <c r="H35" s="242"/>
    </row>
    <row r="36" spans="1:8" x14ac:dyDescent="0.3">
      <c r="A36" s="232" t="s">
        <v>373</v>
      </c>
      <c r="B36" s="218"/>
      <c r="C36" s="235"/>
      <c r="D36" s="235"/>
      <c r="E36" s="242"/>
      <c r="F36" s="242"/>
      <c r="G36" s="242"/>
      <c r="H36" s="242"/>
    </row>
    <row r="37" spans="1:8" x14ac:dyDescent="0.3">
      <c r="A37" s="352" t="s">
        <v>374</v>
      </c>
      <c r="B37" s="243" t="s">
        <v>355</v>
      </c>
      <c r="C37" s="239"/>
      <c r="D37" s="239"/>
      <c r="E37" s="246"/>
      <c r="F37" s="246"/>
      <c r="G37" s="246"/>
      <c r="H37" s="246"/>
    </row>
    <row r="38" spans="1:8" x14ac:dyDescent="0.3">
      <c r="A38" s="232" t="s">
        <v>375</v>
      </c>
      <c r="B38" s="245" t="s">
        <v>376</v>
      </c>
      <c r="C38" s="234"/>
      <c r="D38" s="234"/>
      <c r="E38" s="240"/>
      <c r="F38" s="240"/>
      <c r="G38" s="240"/>
      <c r="H38" s="240"/>
    </row>
    <row r="39" spans="1:8" x14ac:dyDescent="0.3">
      <c r="A39" s="232" t="s">
        <v>377</v>
      </c>
      <c r="B39" s="245" t="s">
        <v>378</v>
      </c>
      <c r="C39" s="235"/>
      <c r="D39" s="235"/>
      <c r="E39" s="240">
        <f>E22+E38</f>
        <v>0</v>
      </c>
      <c r="F39" s="240">
        <f>F22+F38</f>
        <v>0</v>
      </c>
      <c r="G39" s="240">
        <f>G22+G38</f>
        <v>0</v>
      </c>
      <c r="H39" s="240">
        <f>H22+H38</f>
        <v>0</v>
      </c>
    </row>
  </sheetData>
  <mergeCells count="3">
    <mergeCell ref="A3:H3"/>
    <mergeCell ref="A4:H4"/>
    <mergeCell ref="E7:H7"/>
  </mergeCells>
  <pageMargins left="0.70866141732283472" right="0.70866141732283472" top="0.94488188976377963" bottom="0.74803149606299213" header="0.31496062992125984" footer="0.31496062992125984"/>
  <pageSetup paperSize="9" scale="87" orientation="portrait" r:id="rId1"/>
  <headerFooter>
    <oddHeader>&amp;L&amp;"Times New Roman,Normál"&amp;12Pécsely Község Önkormányzata&amp;C&amp;"Times New Roman,Normál"&amp;12 
12. melléklet
az önkormányzat 2019. évi költségvetési gazdálkodási beszámolójáról szóló
9/2020. (VII. 07.)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2:G29"/>
  <sheetViews>
    <sheetView view="pageLayout" zoomScaleNormal="100" workbookViewId="0">
      <selection activeCell="A2" sqref="A2:E3"/>
    </sheetView>
  </sheetViews>
  <sheetFormatPr defaultColWidth="9.109375" defaultRowHeight="15.6" x14ac:dyDescent="0.3"/>
  <cols>
    <col min="1" max="1" width="9.109375" style="130" customWidth="1"/>
    <col min="2" max="2" width="25.44140625" style="130" customWidth="1"/>
    <col min="3" max="3" width="20.88671875" style="130" customWidth="1"/>
    <col min="4" max="4" width="20.5546875" style="130" bestFit="1" customWidth="1"/>
    <col min="5" max="5" width="15.109375" style="130" customWidth="1"/>
    <col min="6" max="6" width="11.33203125" style="130" bestFit="1" customWidth="1"/>
    <col min="7" max="16384" width="9.109375" style="130"/>
  </cols>
  <sheetData>
    <row r="2" spans="1:5" x14ac:dyDescent="0.3">
      <c r="A2" s="550" t="s">
        <v>846</v>
      </c>
      <c r="B2" s="550"/>
      <c r="C2" s="550"/>
      <c r="D2" s="550"/>
      <c r="E2" s="550"/>
    </row>
    <row r="3" spans="1:5" x14ac:dyDescent="0.3">
      <c r="A3" s="550"/>
      <c r="B3" s="550"/>
      <c r="C3" s="550"/>
      <c r="D3" s="550"/>
      <c r="E3" s="550"/>
    </row>
    <row r="4" spans="1:5" x14ac:dyDescent="0.3">
      <c r="A4" s="131"/>
      <c r="B4" s="131"/>
      <c r="C4" s="131"/>
      <c r="D4" s="131"/>
      <c r="E4" s="131"/>
    </row>
    <row r="6" spans="1:5" x14ac:dyDescent="0.3">
      <c r="A6" s="132" t="s">
        <v>281</v>
      </c>
      <c r="B6" s="132" t="s">
        <v>282</v>
      </c>
      <c r="C6" s="133" t="s">
        <v>283</v>
      </c>
      <c r="D6" s="132" t="s">
        <v>284</v>
      </c>
      <c r="E6" s="133" t="s">
        <v>285</v>
      </c>
    </row>
    <row r="7" spans="1:5" x14ac:dyDescent="0.3">
      <c r="A7" s="134"/>
      <c r="B7" s="134"/>
      <c r="C7" s="136" t="s">
        <v>286</v>
      </c>
      <c r="D7" s="256" t="s">
        <v>287</v>
      </c>
      <c r="E7" s="136" t="s">
        <v>288</v>
      </c>
    </row>
    <row r="8" spans="1:5" x14ac:dyDescent="0.3">
      <c r="A8" s="134"/>
      <c r="B8" s="134"/>
      <c r="C8" s="135"/>
      <c r="D8" s="256" t="s">
        <v>289</v>
      </c>
      <c r="E8" s="136" t="s">
        <v>290</v>
      </c>
    </row>
    <row r="9" spans="1:5" x14ac:dyDescent="0.3">
      <c r="A9" s="137" t="s">
        <v>291</v>
      </c>
      <c r="B9" s="137" t="s">
        <v>292</v>
      </c>
      <c r="C9" s="138" t="s">
        <v>293</v>
      </c>
      <c r="D9" s="137" t="s">
        <v>294</v>
      </c>
      <c r="E9" s="138" t="s">
        <v>295</v>
      </c>
    </row>
    <row r="10" spans="1:5" ht="93.6" x14ac:dyDescent="0.3">
      <c r="A10" s="137" t="s">
        <v>292</v>
      </c>
      <c r="B10" s="139" t="s">
        <v>296</v>
      </c>
      <c r="C10" s="140"/>
      <c r="D10" s="141">
        <f>SUM(D11:D12)</f>
        <v>0</v>
      </c>
      <c r="E10" s="141">
        <f>SUM(E11:E16)</f>
        <v>0</v>
      </c>
    </row>
    <row r="11" spans="1:5" x14ac:dyDescent="0.3">
      <c r="A11" s="142"/>
      <c r="B11" s="143"/>
      <c r="C11" s="143"/>
      <c r="D11" s="144"/>
      <c r="E11" s="144"/>
    </row>
    <row r="12" spans="1:5" x14ac:dyDescent="0.3">
      <c r="A12" s="142"/>
      <c r="B12" s="143"/>
      <c r="C12" s="143"/>
      <c r="D12" s="144"/>
      <c r="E12" s="144"/>
    </row>
    <row r="13" spans="1:5" x14ac:dyDescent="0.3">
      <c r="A13" s="142"/>
      <c r="B13" s="143"/>
      <c r="C13" s="143"/>
      <c r="D13" s="144"/>
      <c r="E13" s="144"/>
    </row>
    <row r="14" spans="1:5" x14ac:dyDescent="0.3">
      <c r="A14" s="142"/>
      <c r="B14" s="143"/>
      <c r="C14" s="143"/>
      <c r="D14" s="144"/>
      <c r="E14" s="144"/>
    </row>
    <row r="15" spans="1:5" x14ac:dyDescent="0.3">
      <c r="A15" s="142"/>
      <c r="B15" s="143"/>
      <c r="C15" s="143"/>
      <c r="D15" s="144"/>
      <c r="E15" s="144"/>
    </row>
    <row r="16" spans="1:5" x14ac:dyDescent="0.3">
      <c r="A16" s="142"/>
      <c r="B16" s="143"/>
      <c r="C16" s="143"/>
      <c r="D16" s="144"/>
      <c r="E16" s="144"/>
    </row>
    <row r="17" spans="1:7" x14ac:dyDescent="0.3">
      <c r="A17" s="142"/>
      <c r="B17" s="143"/>
      <c r="C17" s="143"/>
      <c r="D17" s="144"/>
      <c r="E17" s="144"/>
    </row>
    <row r="18" spans="1:7" ht="78" x14ac:dyDescent="0.3">
      <c r="A18" s="145" t="s">
        <v>293</v>
      </c>
      <c r="B18" s="146" t="s">
        <v>297</v>
      </c>
      <c r="C18" s="143"/>
      <c r="D18" s="144"/>
      <c r="E18" s="144">
        <v>0</v>
      </c>
    </row>
    <row r="19" spans="1:7" ht="62.4" x14ac:dyDescent="0.3">
      <c r="A19" s="145"/>
      <c r="B19" s="146" t="s">
        <v>298</v>
      </c>
      <c r="C19" s="157"/>
      <c r="D19" s="147">
        <f>SUM(D20:D26)</f>
        <v>31547343</v>
      </c>
      <c r="E19" s="147">
        <f>SUM(E20:E26)</f>
        <v>2987000</v>
      </c>
      <c r="F19" s="519">
        <f>SUM(F20:F26)</f>
        <v>28560343</v>
      </c>
    </row>
    <row r="20" spans="1:7" x14ac:dyDescent="0.3">
      <c r="A20" s="145"/>
      <c r="B20" s="148"/>
      <c r="C20" s="143" t="s">
        <v>299</v>
      </c>
      <c r="D20" s="149">
        <f>F20+E20</f>
        <v>11451507</v>
      </c>
      <c r="E20" s="149">
        <v>1606000</v>
      </c>
      <c r="F20" s="520">
        <f>'5.sz.tábla'!D38</f>
        <v>9845507</v>
      </c>
    </row>
    <row r="21" spans="1:7" x14ac:dyDescent="0.3">
      <c r="A21" s="145"/>
      <c r="B21" s="148"/>
      <c r="C21" s="150" t="s">
        <v>302</v>
      </c>
      <c r="D21" s="149">
        <f t="shared" ref="D21" si="0">F21+E21</f>
        <v>225509</v>
      </c>
      <c r="E21" s="149">
        <v>0</v>
      </c>
      <c r="F21" s="520">
        <f>'5.sz.tábla'!D37</f>
        <v>225509</v>
      </c>
    </row>
    <row r="22" spans="1:7" x14ac:dyDescent="0.3">
      <c r="A22" s="145"/>
      <c r="B22" s="148"/>
      <c r="C22" s="143" t="s">
        <v>300</v>
      </c>
      <c r="D22" s="149">
        <f t="shared" ref="D22:D27" si="1">F22+E22</f>
        <v>14829832</v>
      </c>
      <c r="E22" s="149">
        <v>380000</v>
      </c>
      <c r="F22" s="520">
        <f>'5.sz.tábla'!D41</f>
        <v>14449832</v>
      </c>
    </row>
    <row r="23" spans="1:7" x14ac:dyDescent="0.3">
      <c r="A23" s="145"/>
      <c r="B23" s="148"/>
      <c r="C23" s="150" t="s">
        <v>301</v>
      </c>
      <c r="D23" s="149">
        <f t="shared" si="1"/>
        <v>1692550</v>
      </c>
      <c r="E23" s="149">
        <v>393000</v>
      </c>
      <c r="F23" s="520">
        <f>'5.sz.tábla'!D44</f>
        <v>1299550</v>
      </c>
    </row>
    <row r="24" spans="1:7" x14ac:dyDescent="0.3">
      <c r="A24" s="145"/>
      <c r="B24" s="148"/>
      <c r="C24" s="150" t="s">
        <v>303</v>
      </c>
      <c r="D24" s="149">
        <f t="shared" si="1"/>
        <v>0</v>
      </c>
      <c r="E24" s="149">
        <v>0</v>
      </c>
      <c r="F24" s="521">
        <f>'[2]2.sz.tábla'!B44</f>
        <v>0</v>
      </c>
      <c r="G24" s="257"/>
    </row>
    <row r="25" spans="1:7" x14ac:dyDescent="0.3">
      <c r="A25" s="145"/>
      <c r="B25" s="148"/>
      <c r="C25" s="143" t="s">
        <v>304</v>
      </c>
      <c r="D25" s="149">
        <f t="shared" si="1"/>
        <v>3237786</v>
      </c>
      <c r="E25" s="149">
        <v>608000</v>
      </c>
      <c r="F25" s="521">
        <f>'5.sz.tábla'!D42</f>
        <v>2629786</v>
      </c>
    </row>
    <row r="26" spans="1:7" x14ac:dyDescent="0.3">
      <c r="A26" s="145"/>
      <c r="B26" s="148"/>
      <c r="C26" s="143" t="s">
        <v>305</v>
      </c>
      <c r="D26" s="149">
        <v>110159</v>
      </c>
      <c r="E26" s="149">
        <v>0</v>
      </c>
      <c r="F26" s="521">
        <v>110159</v>
      </c>
      <c r="G26" s="257"/>
    </row>
    <row r="27" spans="1:7" ht="78" x14ac:dyDescent="0.3">
      <c r="A27" s="145" t="s">
        <v>294</v>
      </c>
      <c r="B27" s="146" t="s">
        <v>306</v>
      </c>
      <c r="C27" s="143"/>
      <c r="D27" s="144">
        <f t="shared" si="1"/>
        <v>0</v>
      </c>
      <c r="E27" s="144">
        <v>0</v>
      </c>
      <c r="F27" s="151"/>
    </row>
    <row r="28" spans="1:7" ht="63" thickBot="1" x14ac:dyDescent="0.35">
      <c r="A28" s="152" t="s">
        <v>295</v>
      </c>
      <c r="B28" s="153" t="s">
        <v>307</v>
      </c>
      <c r="C28" s="154"/>
      <c r="D28" s="155">
        <f>F28+E28+G28</f>
        <v>0</v>
      </c>
      <c r="E28" s="155">
        <v>0</v>
      </c>
      <c r="F28" s="151"/>
    </row>
    <row r="29" spans="1:7" ht="16.2" thickBot="1" x14ac:dyDescent="0.35">
      <c r="A29" s="156"/>
      <c r="B29" s="157" t="s">
        <v>308</v>
      </c>
      <c r="C29" s="157"/>
      <c r="D29" s="147">
        <f>D28+D27+D18+D19+D10</f>
        <v>31547343</v>
      </c>
      <c r="E29" s="147">
        <f>E28+E27+E18+E19+E10</f>
        <v>2987000</v>
      </c>
      <c r="F29" s="158">
        <f>SUM(F20:F26)</f>
        <v>28560343</v>
      </c>
    </row>
  </sheetData>
  <mergeCells count="1">
    <mergeCell ref="A2:E3"/>
  </mergeCells>
  <pageMargins left="0.70866141732283472" right="0.70866141732283472" top="1.1417322834645669" bottom="0.74803149606299213" header="0.31496062992125984" footer="0.31496062992125984"/>
  <pageSetup paperSize="9" scale="96" orientation="portrait" r:id="rId1"/>
  <headerFooter>
    <oddHeader>&amp;L&amp;"Times New Roman,Normál"&amp;12Pécsely Község Önkormányzata&amp;C&amp;"Times New Roman,Normál"&amp;12 
13. melléklet
az önkormányzat 2019. évi költségvetési gazdálkodási beszámolójáról szóló
9/2020. (VII. 07.) önkormányzati rendeletéhez</oddHead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4:H27"/>
  <sheetViews>
    <sheetView view="pageLayout" zoomScaleNormal="100" workbookViewId="0">
      <selection activeCell="A4" sqref="A4:G4"/>
    </sheetView>
  </sheetViews>
  <sheetFormatPr defaultColWidth="9.109375" defaultRowHeight="13.2" x14ac:dyDescent="0.25"/>
  <cols>
    <col min="1" max="1" width="55" style="126" customWidth="1"/>
    <col min="2" max="2" width="11.109375" style="124" customWidth="1"/>
    <col min="3" max="3" width="12" style="124" bestFit="1" customWidth="1"/>
    <col min="4" max="4" width="13.109375" style="124" bestFit="1" customWidth="1"/>
    <col min="5" max="5" width="12.6640625" style="124" customWidth="1"/>
    <col min="6" max="7" width="12.44140625" style="124" customWidth="1"/>
    <col min="8" max="8" width="18" style="124" customWidth="1"/>
    <col min="9" max="16384" width="9.109375" style="124"/>
  </cols>
  <sheetData>
    <row r="4" spans="1:8" ht="36.75" customHeight="1" x14ac:dyDescent="0.3">
      <c r="A4" s="551" t="s">
        <v>268</v>
      </c>
      <c r="B4" s="551"/>
      <c r="C4" s="551"/>
      <c r="D4" s="551"/>
      <c r="E4" s="551"/>
      <c r="F4" s="551"/>
      <c r="G4" s="551"/>
      <c r="H4" s="129"/>
    </row>
    <row r="5" spans="1:8" ht="15.6" x14ac:dyDescent="0.3">
      <c r="A5" s="125"/>
      <c r="B5" s="403"/>
      <c r="C5" s="403"/>
      <c r="D5" s="403"/>
      <c r="E5" s="403"/>
      <c r="F5" s="403"/>
      <c r="G5" s="403"/>
    </row>
    <row r="6" spans="1:8" ht="15.6" x14ac:dyDescent="0.3">
      <c r="A6" s="403"/>
      <c r="B6" s="404"/>
      <c r="C6" s="404"/>
      <c r="D6" s="404"/>
      <c r="E6" s="404"/>
      <c r="F6" s="404"/>
      <c r="G6" s="404"/>
    </row>
    <row r="7" spans="1:8" ht="31.2" x14ac:dyDescent="0.35">
      <c r="A7" s="451" t="s">
        <v>70</v>
      </c>
      <c r="B7" s="405"/>
      <c r="C7" s="421" t="s">
        <v>383</v>
      </c>
      <c r="D7" s="421" t="s">
        <v>850</v>
      </c>
      <c r="E7" s="421" t="s">
        <v>384</v>
      </c>
      <c r="F7" s="421" t="s">
        <v>385</v>
      </c>
      <c r="G7" s="421" t="s">
        <v>851</v>
      </c>
    </row>
    <row r="8" spans="1:8" ht="15.6" x14ac:dyDescent="0.3">
      <c r="A8" s="406" t="s">
        <v>272</v>
      </c>
      <c r="B8" s="407"/>
      <c r="C8" s="408">
        <v>19900000</v>
      </c>
      <c r="D8" s="408">
        <f>'5.sz.tábla'!D37+'5.sz.tábla'!D38+'5.sz.tábla'!D41+'5.sz.tábla'!D44+'5.sz.tábla'!D42</f>
        <v>28450184</v>
      </c>
      <c r="E8" s="408">
        <v>20000000</v>
      </c>
      <c r="F8" s="408">
        <v>20000000</v>
      </c>
      <c r="G8" s="408">
        <v>20000000</v>
      </c>
    </row>
    <row r="9" spans="1:8" ht="31.2" x14ac:dyDescent="0.3">
      <c r="A9" s="406" t="s">
        <v>273</v>
      </c>
      <c r="B9" s="407"/>
      <c r="C9" s="409"/>
      <c r="D9" s="409"/>
      <c r="E9" s="409"/>
      <c r="F9" s="409"/>
      <c r="G9" s="409"/>
    </row>
    <row r="10" spans="1:8" ht="15.6" x14ac:dyDescent="0.3">
      <c r="A10" s="406" t="s">
        <v>274</v>
      </c>
      <c r="B10" s="407"/>
      <c r="C10" s="409">
        <v>0</v>
      </c>
      <c r="D10" s="409"/>
      <c r="E10" s="409">
        <v>0</v>
      </c>
      <c r="F10" s="409">
        <v>0</v>
      </c>
      <c r="G10" s="409">
        <v>0</v>
      </c>
    </row>
    <row r="11" spans="1:8" ht="46.8" x14ac:dyDescent="0.3">
      <c r="A11" s="406" t="s">
        <v>275</v>
      </c>
      <c r="B11" s="407"/>
      <c r="C11" s="409"/>
      <c r="D11" s="409"/>
      <c r="E11" s="409"/>
      <c r="F11" s="409"/>
      <c r="G11" s="409"/>
    </row>
    <row r="12" spans="1:8" ht="15.6" x14ac:dyDescent="0.3">
      <c r="A12" s="406" t="s">
        <v>276</v>
      </c>
      <c r="B12" s="407"/>
      <c r="C12" s="408">
        <v>100000</v>
      </c>
      <c r="D12" s="408">
        <f>'5.sz.tábla'!D47</f>
        <v>108478</v>
      </c>
      <c r="E12" s="408">
        <v>100000</v>
      </c>
      <c r="F12" s="408">
        <v>100000</v>
      </c>
      <c r="G12" s="408">
        <v>100000</v>
      </c>
    </row>
    <row r="13" spans="1:8" ht="15.6" x14ac:dyDescent="0.3">
      <c r="A13" s="406" t="s">
        <v>277</v>
      </c>
      <c r="B13" s="407"/>
      <c r="C13" s="408"/>
      <c r="D13" s="408"/>
      <c r="E13" s="408"/>
      <c r="F13" s="408"/>
      <c r="G13" s="408"/>
    </row>
    <row r="14" spans="1:8" ht="15.6" x14ac:dyDescent="0.3">
      <c r="A14" s="406" t="s">
        <v>71</v>
      </c>
      <c r="B14" s="407"/>
      <c r="C14" s="408">
        <f>SUM(C8:C13)</f>
        <v>20000000</v>
      </c>
      <c r="D14" s="408">
        <f>SUM(D8:D13)</f>
        <v>28558662</v>
      </c>
      <c r="E14" s="408">
        <f>SUM(E8:E13)</f>
        <v>20100000</v>
      </c>
      <c r="F14" s="408">
        <f>SUM(F8:F13)</f>
        <v>20100000</v>
      </c>
      <c r="G14" s="408">
        <f>SUM(G8:G13)</f>
        <v>20100000</v>
      </c>
    </row>
    <row r="15" spans="1:8" s="127" customFormat="1" ht="15.6" x14ac:dyDescent="0.3">
      <c r="A15" s="410" t="s">
        <v>278</v>
      </c>
      <c r="B15" s="411"/>
      <c r="C15" s="412">
        <f>C14*0.5</f>
        <v>10000000</v>
      </c>
      <c r="D15" s="412">
        <f>D14*0.5</f>
        <v>14279331</v>
      </c>
      <c r="E15" s="412">
        <f>E14*0.5</f>
        <v>10050000</v>
      </c>
      <c r="F15" s="412">
        <f>F14*0.5</f>
        <v>10050000</v>
      </c>
      <c r="G15" s="412">
        <f>G14*0.5</f>
        <v>10050000</v>
      </c>
    </row>
    <row r="16" spans="1:8" ht="15.6" x14ac:dyDescent="0.3">
      <c r="A16" s="413"/>
      <c r="B16" s="414"/>
      <c r="C16" s="415"/>
      <c r="D16" s="415"/>
      <c r="E16" s="415"/>
      <c r="F16" s="415"/>
      <c r="G16" s="415"/>
    </row>
    <row r="17" spans="1:8" ht="15.6" x14ac:dyDescent="0.3">
      <c r="A17" s="403"/>
      <c r="B17" s="404"/>
      <c r="C17" s="404"/>
      <c r="D17" s="404"/>
      <c r="E17" s="404"/>
      <c r="F17" s="404"/>
      <c r="G17" s="404"/>
    </row>
    <row r="18" spans="1:8" ht="31.2" x14ac:dyDescent="0.3">
      <c r="A18" s="416" t="s">
        <v>852</v>
      </c>
      <c r="B18" s="417" t="s">
        <v>279</v>
      </c>
      <c r="C18" s="421" t="s">
        <v>383</v>
      </c>
      <c r="D18" s="421" t="s">
        <v>850</v>
      </c>
      <c r="E18" s="421" t="s">
        <v>384</v>
      </c>
      <c r="F18" s="421" t="s">
        <v>385</v>
      </c>
      <c r="G18" s="421" t="s">
        <v>851</v>
      </c>
    </row>
    <row r="19" spans="1:8" ht="15.6" x14ac:dyDescent="0.3">
      <c r="A19" s="406"/>
      <c r="B19" s="418"/>
      <c r="C19" s="408"/>
      <c r="D19" s="408"/>
      <c r="E19" s="408"/>
      <c r="F19" s="408"/>
      <c r="G19" s="408"/>
    </row>
    <row r="20" spans="1:8" ht="15.6" x14ac:dyDescent="0.3">
      <c r="A20" s="406"/>
      <c r="B20" s="418"/>
      <c r="C20" s="408"/>
      <c r="D20" s="408"/>
      <c r="E20" s="408"/>
      <c r="F20" s="408"/>
      <c r="G20" s="408"/>
    </row>
    <row r="21" spans="1:8" ht="15.6" x14ac:dyDescent="0.3">
      <c r="A21" s="406"/>
      <c r="B21" s="418"/>
      <c r="C21" s="408"/>
      <c r="D21" s="408"/>
      <c r="E21" s="408"/>
      <c r="F21" s="408"/>
      <c r="G21" s="408"/>
    </row>
    <row r="22" spans="1:8" ht="15.6" x14ac:dyDescent="0.3">
      <c r="A22" s="406"/>
      <c r="B22" s="418"/>
      <c r="C22" s="408"/>
      <c r="D22" s="408"/>
      <c r="E22" s="408"/>
      <c r="F22" s="408"/>
      <c r="G22" s="408"/>
    </row>
    <row r="23" spans="1:8" ht="16.2" x14ac:dyDescent="0.35">
      <c r="A23" s="416" t="s">
        <v>71</v>
      </c>
      <c r="B23" s="419"/>
      <c r="C23" s="420">
        <f>SUM(C19:C22)</f>
        <v>0</v>
      </c>
      <c r="D23" s="420">
        <f>SUM(D19:D22)</f>
        <v>0</v>
      </c>
      <c r="E23" s="420">
        <f>SUM(E19:E22)</f>
        <v>0</v>
      </c>
      <c r="F23" s="420">
        <f>SUM(F19:F22)</f>
        <v>0</v>
      </c>
      <c r="G23" s="420">
        <f>SUM(G19:G22)</f>
        <v>0</v>
      </c>
    </row>
    <row r="24" spans="1:8" x14ac:dyDescent="0.25">
      <c r="D24" s="128"/>
      <c r="H24" s="128"/>
    </row>
    <row r="25" spans="1:8" x14ac:dyDescent="0.25">
      <c r="D25" s="128"/>
    </row>
    <row r="26" spans="1:8" x14ac:dyDescent="0.25">
      <c r="D26" s="128"/>
    </row>
    <row r="27" spans="1:8" x14ac:dyDescent="0.25">
      <c r="D27" s="128"/>
      <c r="H27" s="128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&amp;L&amp;"Times New Roman,Normál"&amp;12Pécsely Község Önkormányzata&amp;C&amp;"Times New Roman,Normál"&amp;12 14. melléklet
az önkormányzat 2019. évi költségvetési gazdálkodási beszámolójáról szóló
9/2020. (VII. 07.) önkormányzati rendeletéhez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H13"/>
  <sheetViews>
    <sheetView view="pageLayout" zoomScaleNormal="100" workbookViewId="0">
      <selection sqref="A1:F1"/>
    </sheetView>
  </sheetViews>
  <sheetFormatPr defaultRowHeight="15.6" x14ac:dyDescent="0.3"/>
  <cols>
    <col min="1" max="1" width="41.44140625" style="258" customWidth="1"/>
    <col min="2" max="2" width="20.33203125" style="258" customWidth="1"/>
    <col min="3" max="3" width="16.5546875" style="258" customWidth="1"/>
    <col min="4" max="4" width="20.33203125" style="258" bestFit="1" customWidth="1"/>
    <col min="5" max="5" width="13.88671875" style="258" customWidth="1"/>
    <col min="6" max="6" width="20.88671875" style="258" customWidth="1"/>
    <col min="7" max="256" width="9.109375" style="258"/>
    <col min="257" max="257" width="43.33203125" style="258" customWidth="1"/>
    <col min="258" max="258" width="20.44140625" style="258" customWidth="1"/>
    <col min="259" max="259" width="16.5546875" style="258" customWidth="1"/>
    <col min="260" max="260" width="23.6640625" style="258" customWidth="1"/>
    <col min="261" max="261" width="13.88671875" style="258" customWidth="1"/>
    <col min="262" max="262" width="23.6640625" style="258" customWidth="1"/>
    <col min="263" max="512" width="9.109375" style="258"/>
    <col min="513" max="513" width="43.33203125" style="258" customWidth="1"/>
    <col min="514" max="514" width="20.44140625" style="258" customWidth="1"/>
    <col min="515" max="515" width="16.5546875" style="258" customWidth="1"/>
    <col min="516" max="516" width="23.6640625" style="258" customWidth="1"/>
    <col min="517" max="517" width="13.88671875" style="258" customWidth="1"/>
    <col min="518" max="518" width="23.6640625" style="258" customWidth="1"/>
    <col min="519" max="768" width="9.109375" style="258"/>
    <col min="769" max="769" width="43.33203125" style="258" customWidth="1"/>
    <col min="770" max="770" width="20.44140625" style="258" customWidth="1"/>
    <col min="771" max="771" width="16.5546875" style="258" customWidth="1"/>
    <col min="772" max="772" width="23.6640625" style="258" customWidth="1"/>
    <col min="773" max="773" width="13.88671875" style="258" customWidth="1"/>
    <col min="774" max="774" width="23.6640625" style="258" customWidth="1"/>
    <col min="775" max="1024" width="9.109375" style="258"/>
    <col min="1025" max="1025" width="43.33203125" style="258" customWidth="1"/>
    <col min="1026" max="1026" width="20.44140625" style="258" customWidth="1"/>
    <col min="1027" max="1027" width="16.5546875" style="258" customWidth="1"/>
    <col min="1028" max="1028" width="23.6640625" style="258" customWidth="1"/>
    <col min="1029" max="1029" width="13.88671875" style="258" customWidth="1"/>
    <col min="1030" max="1030" width="23.6640625" style="258" customWidth="1"/>
    <col min="1031" max="1280" width="9.109375" style="258"/>
    <col min="1281" max="1281" width="43.33203125" style="258" customWidth="1"/>
    <col min="1282" max="1282" width="20.44140625" style="258" customWidth="1"/>
    <col min="1283" max="1283" width="16.5546875" style="258" customWidth="1"/>
    <col min="1284" max="1284" width="23.6640625" style="258" customWidth="1"/>
    <col min="1285" max="1285" width="13.88671875" style="258" customWidth="1"/>
    <col min="1286" max="1286" width="23.6640625" style="258" customWidth="1"/>
    <col min="1287" max="1536" width="9.109375" style="258"/>
    <col min="1537" max="1537" width="43.33203125" style="258" customWidth="1"/>
    <col min="1538" max="1538" width="20.44140625" style="258" customWidth="1"/>
    <col min="1539" max="1539" width="16.5546875" style="258" customWidth="1"/>
    <col min="1540" max="1540" width="23.6640625" style="258" customWidth="1"/>
    <col min="1541" max="1541" width="13.88671875" style="258" customWidth="1"/>
    <col min="1542" max="1542" width="23.6640625" style="258" customWidth="1"/>
    <col min="1543" max="1792" width="9.109375" style="258"/>
    <col min="1793" max="1793" width="43.33203125" style="258" customWidth="1"/>
    <col min="1794" max="1794" width="20.44140625" style="258" customWidth="1"/>
    <col min="1795" max="1795" width="16.5546875" style="258" customWidth="1"/>
    <col min="1796" max="1796" width="23.6640625" style="258" customWidth="1"/>
    <col min="1797" max="1797" width="13.88671875" style="258" customWidth="1"/>
    <col min="1798" max="1798" width="23.6640625" style="258" customWidth="1"/>
    <col min="1799" max="2048" width="9.109375" style="258"/>
    <col min="2049" max="2049" width="43.33203125" style="258" customWidth="1"/>
    <col min="2050" max="2050" width="20.44140625" style="258" customWidth="1"/>
    <col min="2051" max="2051" width="16.5546875" style="258" customWidth="1"/>
    <col min="2052" max="2052" width="23.6640625" style="258" customWidth="1"/>
    <col min="2053" max="2053" width="13.88671875" style="258" customWidth="1"/>
    <col min="2054" max="2054" width="23.6640625" style="258" customWidth="1"/>
    <col min="2055" max="2304" width="9.109375" style="258"/>
    <col min="2305" max="2305" width="43.33203125" style="258" customWidth="1"/>
    <col min="2306" max="2306" width="20.44140625" style="258" customWidth="1"/>
    <col min="2307" max="2307" width="16.5546875" style="258" customWidth="1"/>
    <col min="2308" max="2308" width="23.6640625" style="258" customWidth="1"/>
    <col min="2309" max="2309" width="13.88671875" style="258" customWidth="1"/>
    <col min="2310" max="2310" width="23.6640625" style="258" customWidth="1"/>
    <col min="2311" max="2560" width="9.109375" style="258"/>
    <col min="2561" max="2561" width="43.33203125" style="258" customWidth="1"/>
    <col min="2562" max="2562" width="20.44140625" style="258" customWidth="1"/>
    <col min="2563" max="2563" width="16.5546875" style="258" customWidth="1"/>
    <col min="2564" max="2564" width="23.6640625" style="258" customWidth="1"/>
    <col min="2565" max="2565" width="13.88671875" style="258" customWidth="1"/>
    <col min="2566" max="2566" width="23.6640625" style="258" customWidth="1"/>
    <col min="2567" max="2816" width="9.109375" style="258"/>
    <col min="2817" max="2817" width="43.33203125" style="258" customWidth="1"/>
    <col min="2818" max="2818" width="20.44140625" style="258" customWidth="1"/>
    <col min="2819" max="2819" width="16.5546875" style="258" customWidth="1"/>
    <col min="2820" max="2820" width="23.6640625" style="258" customWidth="1"/>
    <col min="2821" max="2821" width="13.88671875" style="258" customWidth="1"/>
    <col min="2822" max="2822" width="23.6640625" style="258" customWidth="1"/>
    <col min="2823" max="3072" width="9.109375" style="258"/>
    <col min="3073" max="3073" width="43.33203125" style="258" customWidth="1"/>
    <col min="3074" max="3074" width="20.44140625" style="258" customWidth="1"/>
    <col min="3075" max="3075" width="16.5546875" style="258" customWidth="1"/>
    <col min="3076" max="3076" width="23.6640625" style="258" customWidth="1"/>
    <col min="3077" max="3077" width="13.88671875" style="258" customWidth="1"/>
    <col min="3078" max="3078" width="23.6640625" style="258" customWidth="1"/>
    <col min="3079" max="3328" width="9.109375" style="258"/>
    <col min="3329" max="3329" width="43.33203125" style="258" customWidth="1"/>
    <col min="3330" max="3330" width="20.44140625" style="258" customWidth="1"/>
    <col min="3331" max="3331" width="16.5546875" style="258" customWidth="1"/>
    <col min="3332" max="3332" width="23.6640625" style="258" customWidth="1"/>
    <col min="3333" max="3333" width="13.88671875" style="258" customWidth="1"/>
    <col min="3334" max="3334" width="23.6640625" style="258" customWidth="1"/>
    <col min="3335" max="3584" width="9.109375" style="258"/>
    <col min="3585" max="3585" width="43.33203125" style="258" customWidth="1"/>
    <col min="3586" max="3586" width="20.44140625" style="258" customWidth="1"/>
    <col min="3587" max="3587" width="16.5546875" style="258" customWidth="1"/>
    <col min="3588" max="3588" width="23.6640625" style="258" customWidth="1"/>
    <col min="3589" max="3589" width="13.88671875" style="258" customWidth="1"/>
    <col min="3590" max="3590" width="23.6640625" style="258" customWidth="1"/>
    <col min="3591" max="3840" width="9.109375" style="258"/>
    <col min="3841" max="3841" width="43.33203125" style="258" customWidth="1"/>
    <col min="3842" max="3842" width="20.44140625" style="258" customWidth="1"/>
    <col min="3843" max="3843" width="16.5546875" style="258" customWidth="1"/>
    <col min="3844" max="3844" width="23.6640625" style="258" customWidth="1"/>
    <col min="3845" max="3845" width="13.88671875" style="258" customWidth="1"/>
    <col min="3846" max="3846" width="23.6640625" style="258" customWidth="1"/>
    <col min="3847" max="4096" width="9.109375" style="258"/>
    <col min="4097" max="4097" width="43.33203125" style="258" customWidth="1"/>
    <col min="4098" max="4098" width="20.44140625" style="258" customWidth="1"/>
    <col min="4099" max="4099" width="16.5546875" style="258" customWidth="1"/>
    <col min="4100" max="4100" width="23.6640625" style="258" customWidth="1"/>
    <col min="4101" max="4101" width="13.88671875" style="258" customWidth="1"/>
    <col min="4102" max="4102" width="23.6640625" style="258" customWidth="1"/>
    <col min="4103" max="4352" width="9.109375" style="258"/>
    <col min="4353" max="4353" width="43.33203125" style="258" customWidth="1"/>
    <col min="4354" max="4354" width="20.44140625" style="258" customWidth="1"/>
    <col min="4355" max="4355" width="16.5546875" style="258" customWidth="1"/>
    <col min="4356" max="4356" width="23.6640625" style="258" customWidth="1"/>
    <col min="4357" max="4357" width="13.88671875" style="258" customWidth="1"/>
    <col min="4358" max="4358" width="23.6640625" style="258" customWidth="1"/>
    <col min="4359" max="4608" width="9.109375" style="258"/>
    <col min="4609" max="4609" width="43.33203125" style="258" customWidth="1"/>
    <col min="4610" max="4610" width="20.44140625" style="258" customWidth="1"/>
    <col min="4611" max="4611" width="16.5546875" style="258" customWidth="1"/>
    <col min="4612" max="4612" width="23.6640625" style="258" customWidth="1"/>
    <col min="4613" max="4613" width="13.88671875" style="258" customWidth="1"/>
    <col min="4614" max="4614" width="23.6640625" style="258" customWidth="1"/>
    <col min="4615" max="4864" width="9.109375" style="258"/>
    <col min="4865" max="4865" width="43.33203125" style="258" customWidth="1"/>
    <col min="4866" max="4866" width="20.44140625" style="258" customWidth="1"/>
    <col min="4867" max="4867" width="16.5546875" style="258" customWidth="1"/>
    <col min="4868" max="4868" width="23.6640625" style="258" customWidth="1"/>
    <col min="4869" max="4869" width="13.88671875" style="258" customWidth="1"/>
    <col min="4870" max="4870" width="23.6640625" style="258" customWidth="1"/>
    <col min="4871" max="5120" width="9.109375" style="258"/>
    <col min="5121" max="5121" width="43.33203125" style="258" customWidth="1"/>
    <col min="5122" max="5122" width="20.44140625" style="258" customWidth="1"/>
    <col min="5123" max="5123" width="16.5546875" style="258" customWidth="1"/>
    <col min="5124" max="5124" width="23.6640625" style="258" customWidth="1"/>
    <col min="5125" max="5125" width="13.88671875" style="258" customWidth="1"/>
    <col min="5126" max="5126" width="23.6640625" style="258" customWidth="1"/>
    <col min="5127" max="5376" width="9.109375" style="258"/>
    <col min="5377" max="5377" width="43.33203125" style="258" customWidth="1"/>
    <col min="5378" max="5378" width="20.44140625" style="258" customWidth="1"/>
    <col min="5379" max="5379" width="16.5546875" style="258" customWidth="1"/>
    <col min="5380" max="5380" width="23.6640625" style="258" customWidth="1"/>
    <col min="5381" max="5381" width="13.88671875" style="258" customWidth="1"/>
    <col min="5382" max="5382" width="23.6640625" style="258" customWidth="1"/>
    <col min="5383" max="5632" width="9.109375" style="258"/>
    <col min="5633" max="5633" width="43.33203125" style="258" customWidth="1"/>
    <col min="5634" max="5634" width="20.44140625" style="258" customWidth="1"/>
    <col min="5635" max="5635" width="16.5546875" style="258" customWidth="1"/>
    <col min="5636" max="5636" width="23.6640625" style="258" customWidth="1"/>
    <col min="5637" max="5637" width="13.88671875" style="258" customWidth="1"/>
    <col min="5638" max="5638" width="23.6640625" style="258" customWidth="1"/>
    <col min="5639" max="5888" width="9.109375" style="258"/>
    <col min="5889" max="5889" width="43.33203125" style="258" customWidth="1"/>
    <col min="5890" max="5890" width="20.44140625" style="258" customWidth="1"/>
    <col min="5891" max="5891" width="16.5546875" style="258" customWidth="1"/>
    <col min="5892" max="5892" width="23.6640625" style="258" customWidth="1"/>
    <col min="5893" max="5893" width="13.88671875" style="258" customWidth="1"/>
    <col min="5894" max="5894" width="23.6640625" style="258" customWidth="1"/>
    <col min="5895" max="6144" width="9.109375" style="258"/>
    <col min="6145" max="6145" width="43.33203125" style="258" customWidth="1"/>
    <col min="6146" max="6146" width="20.44140625" style="258" customWidth="1"/>
    <col min="6147" max="6147" width="16.5546875" style="258" customWidth="1"/>
    <col min="6148" max="6148" width="23.6640625" style="258" customWidth="1"/>
    <col min="6149" max="6149" width="13.88671875" style="258" customWidth="1"/>
    <col min="6150" max="6150" width="23.6640625" style="258" customWidth="1"/>
    <col min="6151" max="6400" width="9.109375" style="258"/>
    <col min="6401" max="6401" width="43.33203125" style="258" customWidth="1"/>
    <col min="6402" max="6402" width="20.44140625" style="258" customWidth="1"/>
    <col min="6403" max="6403" width="16.5546875" style="258" customWidth="1"/>
    <col min="6404" max="6404" width="23.6640625" style="258" customWidth="1"/>
    <col min="6405" max="6405" width="13.88671875" style="258" customWidth="1"/>
    <col min="6406" max="6406" width="23.6640625" style="258" customWidth="1"/>
    <col min="6407" max="6656" width="9.109375" style="258"/>
    <col min="6657" max="6657" width="43.33203125" style="258" customWidth="1"/>
    <col min="6658" max="6658" width="20.44140625" style="258" customWidth="1"/>
    <col min="6659" max="6659" width="16.5546875" style="258" customWidth="1"/>
    <col min="6660" max="6660" width="23.6640625" style="258" customWidth="1"/>
    <col min="6661" max="6661" width="13.88671875" style="258" customWidth="1"/>
    <col min="6662" max="6662" width="23.6640625" style="258" customWidth="1"/>
    <col min="6663" max="6912" width="9.109375" style="258"/>
    <col min="6913" max="6913" width="43.33203125" style="258" customWidth="1"/>
    <col min="6914" max="6914" width="20.44140625" style="258" customWidth="1"/>
    <col min="6915" max="6915" width="16.5546875" style="258" customWidth="1"/>
    <col min="6916" max="6916" width="23.6640625" style="258" customWidth="1"/>
    <col min="6917" max="6917" width="13.88671875" style="258" customWidth="1"/>
    <col min="6918" max="6918" width="23.6640625" style="258" customWidth="1"/>
    <col min="6919" max="7168" width="9.109375" style="258"/>
    <col min="7169" max="7169" width="43.33203125" style="258" customWidth="1"/>
    <col min="7170" max="7170" width="20.44140625" style="258" customWidth="1"/>
    <col min="7171" max="7171" width="16.5546875" style="258" customWidth="1"/>
    <col min="7172" max="7172" width="23.6640625" style="258" customWidth="1"/>
    <col min="7173" max="7173" width="13.88671875" style="258" customWidth="1"/>
    <col min="7174" max="7174" width="23.6640625" style="258" customWidth="1"/>
    <col min="7175" max="7424" width="9.109375" style="258"/>
    <col min="7425" max="7425" width="43.33203125" style="258" customWidth="1"/>
    <col min="7426" max="7426" width="20.44140625" style="258" customWidth="1"/>
    <col min="7427" max="7427" width="16.5546875" style="258" customWidth="1"/>
    <col min="7428" max="7428" width="23.6640625" style="258" customWidth="1"/>
    <col min="7429" max="7429" width="13.88671875" style="258" customWidth="1"/>
    <col min="7430" max="7430" width="23.6640625" style="258" customWidth="1"/>
    <col min="7431" max="7680" width="9.109375" style="258"/>
    <col min="7681" max="7681" width="43.33203125" style="258" customWidth="1"/>
    <col min="7682" max="7682" width="20.44140625" style="258" customWidth="1"/>
    <col min="7683" max="7683" width="16.5546875" style="258" customWidth="1"/>
    <col min="7684" max="7684" width="23.6640625" style="258" customWidth="1"/>
    <col min="7685" max="7685" width="13.88671875" style="258" customWidth="1"/>
    <col min="7686" max="7686" width="23.6640625" style="258" customWidth="1"/>
    <col min="7687" max="7936" width="9.109375" style="258"/>
    <col min="7937" max="7937" width="43.33203125" style="258" customWidth="1"/>
    <col min="7938" max="7938" width="20.44140625" style="258" customWidth="1"/>
    <col min="7939" max="7939" width="16.5546875" style="258" customWidth="1"/>
    <col min="7940" max="7940" width="23.6640625" style="258" customWidth="1"/>
    <col min="7941" max="7941" width="13.88671875" style="258" customWidth="1"/>
    <col min="7942" max="7942" width="23.6640625" style="258" customWidth="1"/>
    <col min="7943" max="8192" width="9.109375" style="258"/>
    <col min="8193" max="8193" width="43.33203125" style="258" customWidth="1"/>
    <col min="8194" max="8194" width="20.44140625" style="258" customWidth="1"/>
    <col min="8195" max="8195" width="16.5546875" style="258" customWidth="1"/>
    <col min="8196" max="8196" width="23.6640625" style="258" customWidth="1"/>
    <col min="8197" max="8197" width="13.88671875" style="258" customWidth="1"/>
    <col min="8198" max="8198" width="23.6640625" style="258" customWidth="1"/>
    <col min="8199" max="8448" width="9.109375" style="258"/>
    <col min="8449" max="8449" width="43.33203125" style="258" customWidth="1"/>
    <col min="8450" max="8450" width="20.44140625" style="258" customWidth="1"/>
    <col min="8451" max="8451" width="16.5546875" style="258" customWidth="1"/>
    <col min="8452" max="8452" width="23.6640625" style="258" customWidth="1"/>
    <col min="8453" max="8453" width="13.88671875" style="258" customWidth="1"/>
    <col min="8454" max="8454" width="23.6640625" style="258" customWidth="1"/>
    <col min="8455" max="8704" width="9.109375" style="258"/>
    <col min="8705" max="8705" width="43.33203125" style="258" customWidth="1"/>
    <col min="8706" max="8706" width="20.44140625" style="258" customWidth="1"/>
    <col min="8707" max="8707" width="16.5546875" style="258" customWidth="1"/>
    <col min="8708" max="8708" width="23.6640625" style="258" customWidth="1"/>
    <col min="8709" max="8709" width="13.88671875" style="258" customWidth="1"/>
    <col min="8710" max="8710" width="23.6640625" style="258" customWidth="1"/>
    <col min="8711" max="8960" width="9.109375" style="258"/>
    <col min="8961" max="8961" width="43.33203125" style="258" customWidth="1"/>
    <col min="8962" max="8962" width="20.44140625" style="258" customWidth="1"/>
    <col min="8963" max="8963" width="16.5546875" style="258" customWidth="1"/>
    <col min="8964" max="8964" width="23.6640625" style="258" customWidth="1"/>
    <col min="8965" max="8965" width="13.88671875" style="258" customWidth="1"/>
    <col min="8966" max="8966" width="23.6640625" style="258" customWidth="1"/>
    <col min="8967" max="9216" width="9.109375" style="258"/>
    <col min="9217" max="9217" width="43.33203125" style="258" customWidth="1"/>
    <col min="9218" max="9218" width="20.44140625" style="258" customWidth="1"/>
    <col min="9219" max="9219" width="16.5546875" style="258" customWidth="1"/>
    <col min="9220" max="9220" width="23.6640625" style="258" customWidth="1"/>
    <col min="9221" max="9221" width="13.88671875" style="258" customWidth="1"/>
    <col min="9222" max="9222" width="23.6640625" style="258" customWidth="1"/>
    <col min="9223" max="9472" width="9.109375" style="258"/>
    <col min="9473" max="9473" width="43.33203125" style="258" customWidth="1"/>
    <col min="9474" max="9474" width="20.44140625" style="258" customWidth="1"/>
    <col min="9475" max="9475" width="16.5546875" style="258" customWidth="1"/>
    <col min="9476" max="9476" width="23.6640625" style="258" customWidth="1"/>
    <col min="9477" max="9477" width="13.88671875" style="258" customWidth="1"/>
    <col min="9478" max="9478" width="23.6640625" style="258" customWidth="1"/>
    <col min="9479" max="9728" width="9.109375" style="258"/>
    <col min="9729" max="9729" width="43.33203125" style="258" customWidth="1"/>
    <col min="9730" max="9730" width="20.44140625" style="258" customWidth="1"/>
    <col min="9731" max="9731" width="16.5546875" style="258" customWidth="1"/>
    <col min="9732" max="9732" width="23.6640625" style="258" customWidth="1"/>
    <col min="9733" max="9733" width="13.88671875" style="258" customWidth="1"/>
    <col min="9734" max="9734" width="23.6640625" style="258" customWidth="1"/>
    <col min="9735" max="9984" width="9.109375" style="258"/>
    <col min="9985" max="9985" width="43.33203125" style="258" customWidth="1"/>
    <col min="9986" max="9986" width="20.44140625" style="258" customWidth="1"/>
    <col min="9987" max="9987" width="16.5546875" style="258" customWidth="1"/>
    <col min="9988" max="9988" width="23.6640625" style="258" customWidth="1"/>
    <col min="9989" max="9989" width="13.88671875" style="258" customWidth="1"/>
    <col min="9990" max="9990" width="23.6640625" style="258" customWidth="1"/>
    <col min="9991" max="10240" width="9.109375" style="258"/>
    <col min="10241" max="10241" width="43.33203125" style="258" customWidth="1"/>
    <col min="10242" max="10242" width="20.44140625" style="258" customWidth="1"/>
    <col min="10243" max="10243" width="16.5546875" style="258" customWidth="1"/>
    <col min="10244" max="10244" width="23.6640625" style="258" customWidth="1"/>
    <col min="10245" max="10245" width="13.88671875" style="258" customWidth="1"/>
    <col min="10246" max="10246" width="23.6640625" style="258" customWidth="1"/>
    <col min="10247" max="10496" width="9.109375" style="258"/>
    <col min="10497" max="10497" width="43.33203125" style="258" customWidth="1"/>
    <col min="10498" max="10498" width="20.44140625" style="258" customWidth="1"/>
    <col min="10499" max="10499" width="16.5546875" style="258" customWidth="1"/>
    <col min="10500" max="10500" width="23.6640625" style="258" customWidth="1"/>
    <col min="10501" max="10501" width="13.88671875" style="258" customWidth="1"/>
    <col min="10502" max="10502" width="23.6640625" style="258" customWidth="1"/>
    <col min="10503" max="10752" width="9.109375" style="258"/>
    <col min="10753" max="10753" width="43.33203125" style="258" customWidth="1"/>
    <col min="10754" max="10754" width="20.44140625" style="258" customWidth="1"/>
    <col min="10755" max="10755" width="16.5546875" style="258" customWidth="1"/>
    <col min="10756" max="10756" width="23.6640625" style="258" customWidth="1"/>
    <col min="10757" max="10757" width="13.88671875" style="258" customWidth="1"/>
    <col min="10758" max="10758" width="23.6640625" style="258" customWidth="1"/>
    <col min="10759" max="11008" width="9.109375" style="258"/>
    <col min="11009" max="11009" width="43.33203125" style="258" customWidth="1"/>
    <col min="11010" max="11010" width="20.44140625" style="258" customWidth="1"/>
    <col min="11011" max="11011" width="16.5546875" style="258" customWidth="1"/>
    <col min="11012" max="11012" width="23.6640625" style="258" customWidth="1"/>
    <col min="11013" max="11013" width="13.88671875" style="258" customWidth="1"/>
    <col min="11014" max="11014" width="23.6640625" style="258" customWidth="1"/>
    <col min="11015" max="11264" width="9.109375" style="258"/>
    <col min="11265" max="11265" width="43.33203125" style="258" customWidth="1"/>
    <col min="11266" max="11266" width="20.44140625" style="258" customWidth="1"/>
    <col min="11267" max="11267" width="16.5546875" style="258" customWidth="1"/>
    <col min="11268" max="11268" width="23.6640625" style="258" customWidth="1"/>
    <col min="11269" max="11269" width="13.88671875" style="258" customWidth="1"/>
    <col min="11270" max="11270" width="23.6640625" style="258" customWidth="1"/>
    <col min="11271" max="11520" width="9.109375" style="258"/>
    <col min="11521" max="11521" width="43.33203125" style="258" customWidth="1"/>
    <col min="11522" max="11522" width="20.44140625" style="258" customWidth="1"/>
    <col min="11523" max="11523" width="16.5546875" style="258" customWidth="1"/>
    <col min="11524" max="11524" width="23.6640625" style="258" customWidth="1"/>
    <col min="11525" max="11525" width="13.88671875" style="258" customWidth="1"/>
    <col min="11526" max="11526" width="23.6640625" style="258" customWidth="1"/>
    <col min="11527" max="11776" width="9.109375" style="258"/>
    <col min="11777" max="11777" width="43.33203125" style="258" customWidth="1"/>
    <col min="11778" max="11778" width="20.44140625" style="258" customWidth="1"/>
    <col min="11779" max="11779" width="16.5546875" style="258" customWidth="1"/>
    <col min="11780" max="11780" width="23.6640625" style="258" customWidth="1"/>
    <col min="11781" max="11781" width="13.88671875" style="258" customWidth="1"/>
    <col min="11782" max="11782" width="23.6640625" style="258" customWidth="1"/>
    <col min="11783" max="12032" width="9.109375" style="258"/>
    <col min="12033" max="12033" width="43.33203125" style="258" customWidth="1"/>
    <col min="12034" max="12034" width="20.44140625" style="258" customWidth="1"/>
    <col min="12035" max="12035" width="16.5546875" style="258" customWidth="1"/>
    <col min="12036" max="12036" width="23.6640625" style="258" customWidth="1"/>
    <col min="12037" max="12037" width="13.88671875" style="258" customWidth="1"/>
    <col min="12038" max="12038" width="23.6640625" style="258" customWidth="1"/>
    <col min="12039" max="12288" width="9.109375" style="258"/>
    <col min="12289" max="12289" width="43.33203125" style="258" customWidth="1"/>
    <col min="12290" max="12290" width="20.44140625" style="258" customWidth="1"/>
    <col min="12291" max="12291" width="16.5546875" style="258" customWidth="1"/>
    <col min="12292" max="12292" width="23.6640625" style="258" customWidth="1"/>
    <col min="12293" max="12293" width="13.88671875" style="258" customWidth="1"/>
    <col min="12294" max="12294" width="23.6640625" style="258" customWidth="1"/>
    <col min="12295" max="12544" width="9.109375" style="258"/>
    <col min="12545" max="12545" width="43.33203125" style="258" customWidth="1"/>
    <col min="12546" max="12546" width="20.44140625" style="258" customWidth="1"/>
    <col min="12547" max="12547" width="16.5546875" style="258" customWidth="1"/>
    <col min="12548" max="12548" width="23.6640625" style="258" customWidth="1"/>
    <col min="12549" max="12549" width="13.88671875" style="258" customWidth="1"/>
    <col min="12550" max="12550" width="23.6640625" style="258" customWidth="1"/>
    <col min="12551" max="12800" width="9.109375" style="258"/>
    <col min="12801" max="12801" width="43.33203125" style="258" customWidth="1"/>
    <col min="12802" max="12802" width="20.44140625" style="258" customWidth="1"/>
    <col min="12803" max="12803" width="16.5546875" style="258" customWidth="1"/>
    <col min="12804" max="12804" width="23.6640625" style="258" customWidth="1"/>
    <col min="12805" max="12805" width="13.88671875" style="258" customWidth="1"/>
    <col min="12806" max="12806" width="23.6640625" style="258" customWidth="1"/>
    <col min="12807" max="13056" width="9.109375" style="258"/>
    <col min="13057" max="13057" width="43.33203125" style="258" customWidth="1"/>
    <col min="13058" max="13058" width="20.44140625" style="258" customWidth="1"/>
    <col min="13059" max="13059" width="16.5546875" style="258" customWidth="1"/>
    <col min="13060" max="13060" width="23.6640625" style="258" customWidth="1"/>
    <col min="13061" max="13061" width="13.88671875" style="258" customWidth="1"/>
    <col min="13062" max="13062" width="23.6640625" style="258" customWidth="1"/>
    <col min="13063" max="13312" width="9.109375" style="258"/>
    <col min="13313" max="13313" width="43.33203125" style="258" customWidth="1"/>
    <col min="13314" max="13314" width="20.44140625" style="258" customWidth="1"/>
    <col min="13315" max="13315" width="16.5546875" style="258" customWidth="1"/>
    <col min="13316" max="13316" width="23.6640625" style="258" customWidth="1"/>
    <col min="13317" max="13317" width="13.88671875" style="258" customWidth="1"/>
    <col min="13318" max="13318" width="23.6640625" style="258" customWidth="1"/>
    <col min="13319" max="13568" width="9.109375" style="258"/>
    <col min="13569" max="13569" width="43.33203125" style="258" customWidth="1"/>
    <col min="13570" max="13570" width="20.44140625" style="258" customWidth="1"/>
    <col min="13571" max="13571" width="16.5546875" style="258" customWidth="1"/>
    <col min="13572" max="13572" width="23.6640625" style="258" customWidth="1"/>
    <col min="13573" max="13573" width="13.88671875" style="258" customWidth="1"/>
    <col min="13574" max="13574" width="23.6640625" style="258" customWidth="1"/>
    <col min="13575" max="13824" width="9.109375" style="258"/>
    <col min="13825" max="13825" width="43.33203125" style="258" customWidth="1"/>
    <col min="13826" max="13826" width="20.44140625" style="258" customWidth="1"/>
    <col min="13827" max="13827" width="16.5546875" style="258" customWidth="1"/>
    <col min="13828" max="13828" width="23.6640625" style="258" customWidth="1"/>
    <col min="13829" max="13829" width="13.88671875" style="258" customWidth="1"/>
    <col min="13830" max="13830" width="23.6640625" style="258" customWidth="1"/>
    <col min="13831" max="14080" width="9.109375" style="258"/>
    <col min="14081" max="14081" width="43.33203125" style="258" customWidth="1"/>
    <col min="14082" max="14082" width="20.44140625" style="258" customWidth="1"/>
    <col min="14083" max="14083" width="16.5546875" style="258" customWidth="1"/>
    <col min="14084" max="14084" width="23.6640625" style="258" customWidth="1"/>
    <col min="14085" max="14085" width="13.88671875" style="258" customWidth="1"/>
    <col min="14086" max="14086" width="23.6640625" style="258" customWidth="1"/>
    <col min="14087" max="14336" width="9.109375" style="258"/>
    <col min="14337" max="14337" width="43.33203125" style="258" customWidth="1"/>
    <col min="14338" max="14338" width="20.44140625" style="258" customWidth="1"/>
    <col min="14339" max="14339" width="16.5546875" style="258" customWidth="1"/>
    <col min="14340" max="14340" width="23.6640625" style="258" customWidth="1"/>
    <col min="14341" max="14341" width="13.88671875" style="258" customWidth="1"/>
    <col min="14342" max="14342" width="23.6640625" style="258" customWidth="1"/>
    <col min="14343" max="14592" width="9.109375" style="258"/>
    <col min="14593" max="14593" width="43.33203125" style="258" customWidth="1"/>
    <col min="14594" max="14594" width="20.44140625" style="258" customWidth="1"/>
    <col min="14595" max="14595" width="16.5546875" style="258" customWidth="1"/>
    <col min="14596" max="14596" width="23.6640625" style="258" customWidth="1"/>
    <col min="14597" max="14597" width="13.88671875" style="258" customWidth="1"/>
    <col min="14598" max="14598" width="23.6640625" style="258" customWidth="1"/>
    <col min="14599" max="14848" width="9.109375" style="258"/>
    <col min="14849" max="14849" width="43.33203125" style="258" customWidth="1"/>
    <col min="14850" max="14850" width="20.44140625" style="258" customWidth="1"/>
    <col min="14851" max="14851" width="16.5546875" style="258" customWidth="1"/>
    <col min="14852" max="14852" width="23.6640625" style="258" customWidth="1"/>
    <col min="14853" max="14853" width="13.88671875" style="258" customWidth="1"/>
    <col min="14854" max="14854" width="23.6640625" style="258" customWidth="1"/>
    <col min="14855" max="15104" width="9.109375" style="258"/>
    <col min="15105" max="15105" width="43.33203125" style="258" customWidth="1"/>
    <col min="15106" max="15106" width="20.44140625" style="258" customWidth="1"/>
    <col min="15107" max="15107" width="16.5546875" style="258" customWidth="1"/>
    <col min="15108" max="15108" width="23.6640625" style="258" customWidth="1"/>
    <col min="15109" max="15109" width="13.88671875" style="258" customWidth="1"/>
    <col min="15110" max="15110" width="23.6640625" style="258" customWidth="1"/>
    <col min="15111" max="15360" width="9.109375" style="258"/>
    <col min="15361" max="15361" width="43.33203125" style="258" customWidth="1"/>
    <col min="15362" max="15362" width="20.44140625" style="258" customWidth="1"/>
    <col min="15363" max="15363" width="16.5546875" style="258" customWidth="1"/>
    <col min="15364" max="15364" width="23.6640625" style="258" customWidth="1"/>
    <col min="15365" max="15365" width="13.88671875" style="258" customWidth="1"/>
    <col min="15366" max="15366" width="23.6640625" style="258" customWidth="1"/>
    <col min="15367" max="15616" width="9.109375" style="258"/>
    <col min="15617" max="15617" width="43.33203125" style="258" customWidth="1"/>
    <col min="15618" max="15618" width="20.44140625" style="258" customWidth="1"/>
    <col min="15619" max="15619" width="16.5546875" style="258" customWidth="1"/>
    <col min="15620" max="15620" width="23.6640625" style="258" customWidth="1"/>
    <col min="15621" max="15621" width="13.88671875" style="258" customWidth="1"/>
    <col min="15622" max="15622" width="23.6640625" style="258" customWidth="1"/>
    <col min="15623" max="15872" width="9.109375" style="258"/>
    <col min="15873" max="15873" width="43.33203125" style="258" customWidth="1"/>
    <col min="15874" max="15874" width="20.44140625" style="258" customWidth="1"/>
    <col min="15875" max="15875" width="16.5546875" style="258" customWidth="1"/>
    <col min="15876" max="15876" width="23.6640625" style="258" customWidth="1"/>
    <col min="15877" max="15877" width="13.88671875" style="258" customWidth="1"/>
    <col min="15878" max="15878" width="23.6640625" style="258" customWidth="1"/>
    <col min="15879" max="16128" width="9.109375" style="258"/>
    <col min="16129" max="16129" width="43.33203125" style="258" customWidth="1"/>
    <col min="16130" max="16130" width="20.44140625" style="258" customWidth="1"/>
    <col min="16131" max="16131" width="16.5546875" style="258" customWidth="1"/>
    <col min="16132" max="16132" width="23.6640625" style="258" customWidth="1"/>
    <col min="16133" max="16133" width="13.88671875" style="258" customWidth="1"/>
    <col min="16134" max="16134" width="23.6640625" style="258" customWidth="1"/>
    <col min="16135" max="16384" width="9.109375" style="258"/>
  </cols>
  <sheetData>
    <row r="1" spans="1:8" ht="23.25" customHeight="1" x14ac:dyDescent="0.3">
      <c r="A1" s="552" t="s">
        <v>855</v>
      </c>
      <c r="B1" s="552"/>
      <c r="C1" s="552"/>
      <c r="D1" s="552"/>
      <c r="E1" s="552"/>
      <c r="F1" s="552"/>
    </row>
    <row r="2" spans="1:8" ht="23.25" customHeight="1" x14ac:dyDescent="0.3">
      <c r="A2" s="259"/>
      <c r="B2" s="260"/>
      <c r="C2" s="260"/>
      <c r="D2" s="260"/>
      <c r="E2" s="260"/>
      <c r="F2" s="261"/>
    </row>
    <row r="3" spans="1:8" x14ac:dyDescent="0.3">
      <c r="A3" s="259"/>
      <c r="B3" s="260"/>
      <c r="C3" s="260"/>
      <c r="D3" s="260"/>
      <c r="E3" s="260"/>
      <c r="F3" s="261"/>
    </row>
    <row r="4" spans="1:8" x14ac:dyDescent="0.3">
      <c r="A4" s="262"/>
      <c r="B4" s="263"/>
      <c r="C4" s="263"/>
      <c r="D4" s="263"/>
      <c r="E4" s="263"/>
      <c r="F4" s="261"/>
    </row>
    <row r="5" spans="1:8" ht="31.2" x14ac:dyDescent="0.3">
      <c r="A5" s="398" t="s">
        <v>388</v>
      </c>
      <c r="B5" s="399" t="s">
        <v>830</v>
      </c>
      <c r="C5" s="399" t="s">
        <v>389</v>
      </c>
      <c r="D5" s="399" t="s">
        <v>853</v>
      </c>
      <c r="E5" s="399" t="s">
        <v>390</v>
      </c>
      <c r="F5" s="399" t="s">
        <v>854</v>
      </c>
    </row>
    <row r="6" spans="1:8" x14ac:dyDescent="0.3">
      <c r="A6" s="279" t="s">
        <v>391</v>
      </c>
      <c r="B6" s="264">
        <f>'15.a.sz.tábla'!C16</f>
        <v>45865072</v>
      </c>
      <c r="C6" s="264"/>
      <c r="D6" s="264">
        <f>F6-B6</f>
        <v>-1906000</v>
      </c>
      <c r="E6" s="264"/>
      <c r="F6" s="264">
        <f>'15.a.sz.tábla'!E16</f>
        <v>43959072</v>
      </c>
      <c r="G6" s="265"/>
    </row>
    <row r="7" spans="1:8" x14ac:dyDescent="0.3">
      <c r="A7" s="400" t="s">
        <v>392</v>
      </c>
      <c r="B7" s="266">
        <f>'15.a.sz.tábla'!C15</f>
        <v>279167702</v>
      </c>
      <c r="C7" s="264"/>
      <c r="D7" s="264">
        <f t="shared" ref="D7:D8" si="0">F7-B7</f>
        <v>0</v>
      </c>
      <c r="E7" s="266"/>
      <c r="F7" s="264">
        <f>'15.a.sz.tábla'!E15</f>
        <v>279167702</v>
      </c>
    </row>
    <row r="8" spans="1:8" x14ac:dyDescent="0.3">
      <c r="A8" s="279" t="s">
        <v>393</v>
      </c>
      <c r="B8" s="264">
        <f>'15.a.sz.tábla'!C13</f>
        <v>200633815</v>
      </c>
      <c r="C8" s="264"/>
      <c r="D8" s="264">
        <f t="shared" si="0"/>
        <v>0</v>
      </c>
      <c r="E8" s="264"/>
      <c r="F8" s="264">
        <f>'15.a.sz.tábla'!E13</f>
        <v>200633815</v>
      </c>
    </row>
    <row r="9" spans="1:8" ht="31.2" x14ac:dyDescent="0.3">
      <c r="A9" s="401" t="s">
        <v>394</v>
      </c>
      <c r="B9" s="264"/>
      <c r="C9" s="264"/>
      <c r="D9" s="264"/>
      <c r="E9" s="264"/>
      <c r="F9" s="264">
        <f t="shared" ref="F9" si="1">B9+D9</f>
        <v>0</v>
      </c>
      <c r="G9" s="267"/>
    </row>
    <row r="10" spans="1:8" x14ac:dyDescent="0.3">
      <c r="A10" s="402" t="s">
        <v>71</v>
      </c>
      <c r="B10" s="271">
        <f>SUM(B6:B9)</f>
        <v>525666589</v>
      </c>
      <c r="C10" s="271"/>
      <c r="D10" s="271">
        <f>F10-B10</f>
        <v>-1906000</v>
      </c>
      <c r="E10" s="271">
        <v>0</v>
      </c>
      <c r="F10" s="271">
        <f>SUM(F6:F9)</f>
        <v>523760589</v>
      </c>
      <c r="H10" s="265"/>
    </row>
    <row r="11" spans="1:8" x14ac:dyDescent="0.3">
      <c r="A11" s="262"/>
      <c r="B11" s="263"/>
      <c r="C11" s="263"/>
      <c r="D11" s="263"/>
      <c r="E11" s="263"/>
      <c r="F11" s="263"/>
    </row>
    <row r="12" spans="1:8" x14ac:dyDescent="0.3">
      <c r="A12" s="262"/>
      <c r="B12" s="263"/>
      <c r="C12" s="263"/>
      <c r="D12" s="263"/>
      <c r="E12" s="263"/>
      <c r="F12" s="263"/>
    </row>
    <row r="13" spans="1:8" x14ac:dyDescent="0.3">
      <c r="A13" s="262"/>
      <c r="B13" s="263"/>
      <c r="C13" s="263"/>
      <c r="D13" s="263"/>
      <c r="E13" s="263"/>
      <c r="F13" s="263"/>
    </row>
  </sheetData>
  <mergeCells count="1">
    <mergeCell ref="A1:F1"/>
  </mergeCells>
  <printOptions horizontalCentered="1"/>
  <pageMargins left="0.31496062992125984" right="0.31496062992125984" top="1.3385826771653544" bottom="0.74803149606299213" header="0.31496062992125984" footer="0.31496062992125984"/>
  <pageSetup paperSize="9" orientation="landscape" r:id="rId1"/>
  <headerFooter>
    <oddHeader>&amp;L&amp;"Times New Roman,Normál"&amp;12Pécsely Község 
Önkormányzata &amp;C&amp;"Times New Roman,Normál"&amp;12 15.  melléklet 
az önkormányzat 2019. évi költségvetési gazdálkodási beszámolójáról szóló
9/2020. (VII. 07.)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IV104"/>
  <sheetViews>
    <sheetView view="pageLayout" zoomScaleNormal="100" workbookViewId="0">
      <selection sqref="A1:G1"/>
    </sheetView>
  </sheetViews>
  <sheetFormatPr defaultRowHeight="15.6" x14ac:dyDescent="0.3"/>
  <cols>
    <col min="1" max="1" width="46.6640625" style="277" customWidth="1"/>
    <col min="2" max="2" width="6.5546875" style="258" customWidth="1"/>
    <col min="3" max="3" width="13.44140625" style="258" customWidth="1"/>
    <col min="4" max="4" width="14.33203125" style="258" customWidth="1"/>
    <col min="5" max="5" width="13.5546875" style="258" customWidth="1"/>
    <col min="6" max="6" width="13.6640625" style="258" customWidth="1"/>
    <col min="7" max="7" width="7.5546875" style="284" customWidth="1"/>
    <col min="8" max="8" width="9.5546875" style="258" bestFit="1" customWidth="1"/>
    <col min="9" max="10" width="9.109375" style="258"/>
    <col min="11" max="11" width="11.33203125" style="258" bestFit="1" customWidth="1"/>
    <col min="12" max="12" width="9.109375" style="258"/>
    <col min="13" max="13" width="11.33203125" style="258" bestFit="1" customWidth="1"/>
    <col min="14" max="256" width="9.109375" style="258"/>
    <col min="257" max="257" width="46.6640625" style="258" customWidth="1"/>
    <col min="258" max="258" width="6.5546875" style="258" customWidth="1"/>
    <col min="259" max="259" width="11.109375" style="258" customWidth="1"/>
    <col min="260" max="260" width="11.5546875" style="258" customWidth="1"/>
    <col min="261" max="261" width="11" style="258" customWidth="1"/>
    <col min="262" max="262" width="10.6640625" style="258" customWidth="1"/>
    <col min="263" max="263" width="7.109375" style="258" customWidth="1"/>
    <col min="264" max="264" width="9.5546875" style="258" bestFit="1" customWidth="1"/>
    <col min="265" max="512" width="9.109375" style="258"/>
    <col min="513" max="513" width="46.6640625" style="258" customWidth="1"/>
    <col min="514" max="514" width="6.5546875" style="258" customWidth="1"/>
    <col min="515" max="515" width="11.109375" style="258" customWidth="1"/>
    <col min="516" max="516" width="11.5546875" style="258" customWidth="1"/>
    <col min="517" max="517" width="11" style="258" customWidth="1"/>
    <col min="518" max="518" width="10.6640625" style="258" customWidth="1"/>
    <col min="519" max="519" width="7.109375" style="258" customWidth="1"/>
    <col min="520" max="520" width="9.5546875" style="258" bestFit="1" customWidth="1"/>
    <col min="521" max="768" width="9.109375" style="258"/>
    <col min="769" max="769" width="46.6640625" style="258" customWidth="1"/>
    <col min="770" max="770" width="6.5546875" style="258" customWidth="1"/>
    <col min="771" max="771" width="11.109375" style="258" customWidth="1"/>
    <col min="772" max="772" width="11.5546875" style="258" customWidth="1"/>
    <col min="773" max="773" width="11" style="258" customWidth="1"/>
    <col min="774" max="774" width="10.6640625" style="258" customWidth="1"/>
    <col min="775" max="775" width="7.109375" style="258" customWidth="1"/>
    <col min="776" max="776" width="9.5546875" style="258" bestFit="1" customWidth="1"/>
    <col min="777" max="1024" width="9.109375" style="258"/>
    <col min="1025" max="1025" width="46.6640625" style="258" customWidth="1"/>
    <col min="1026" max="1026" width="6.5546875" style="258" customWidth="1"/>
    <col min="1027" max="1027" width="11.109375" style="258" customWidth="1"/>
    <col min="1028" max="1028" width="11.5546875" style="258" customWidth="1"/>
    <col min="1029" max="1029" width="11" style="258" customWidth="1"/>
    <col min="1030" max="1030" width="10.6640625" style="258" customWidth="1"/>
    <col min="1031" max="1031" width="7.109375" style="258" customWidth="1"/>
    <col min="1032" max="1032" width="9.5546875" style="258" bestFit="1" customWidth="1"/>
    <col min="1033" max="1280" width="9.109375" style="258"/>
    <col min="1281" max="1281" width="46.6640625" style="258" customWidth="1"/>
    <col min="1282" max="1282" width="6.5546875" style="258" customWidth="1"/>
    <col min="1283" max="1283" width="11.109375" style="258" customWidth="1"/>
    <col min="1284" max="1284" width="11.5546875" style="258" customWidth="1"/>
    <col min="1285" max="1285" width="11" style="258" customWidth="1"/>
    <col min="1286" max="1286" width="10.6640625" style="258" customWidth="1"/>
    <col min="1287" max="1287" width="7.109375" style="258" customWidth="1"/>
    <col min="1288" max="1288" width="9.5546875" style="258" bestFit="1" customWidth="1"/>
    <col min="1289" max="1536" width="9.109375" style="258"/>
    <col min="1537" max="1537" width="46.6640625" style="258" customWidth="1"/>
    <col min="1538" max="1538" width="6.5546875" style="258" customWidth="1"/>
    <col min="1539" max="1539" width="11.109375" style="258" customWidth="1"/>
    <col min="1540" max="1540" width="11.5546875" style="258" customWidth="1"/>
    <col min="1541" max="1541" width="11" style="258" customWidth="1"/>
    <col min="1542" max="1542" width="10.6640625" style="258" customWidth="1"/>
    <col min="1543" max="1543" width="7.109375" style="258" customWidth="1"/>
    <col min="1544" max="1544" width="9.5546875" style="258" bestFit="1" customWidth="1"/>
    <col min="1545" max="1792" width="9.109375" style="258"/>
    <col min="1793" max="1793" width="46.6640625" style="258" customWidth="1"/>
    <col min="1794" max="1794" width="6.5546875" style="258" customWidth="1"/>
    <col min="1795" max="1795" width="11.109375" style="258" customWidth="1"/>
    <col min="1796" max="1796" width="11.5546875" style="258" customWidth="1"/>
    <col min="1797" max="1797" width="11" style="258" customWidth="1"/>
    <col min="1798" max="1798" width="10.6640625" style="258" customWidth="1"/>
    <col min="1799" max="1799" width="7.109375" style="258" customWidth="1"/>
    <col min="1800" max="1800" width="9.5546875" style="258" bestFit="1" customWidth="1"/>
    <col min="1801" max="2048" width="9.109375" style="258"/>
    <col min="2049" max="2049" width="46.6640625" style="258" customWidth="1"/>
    <col min="2050" max="2050" width="6.5546875" style="258" customWidth="1"/>
    <col min="2051" max="2051" width="11.109375" style="258" customWidth="1"/>
    <col min="2052" max="2052" width="11.5546875" style="258" customWidth="1"/>
    <col min="2053" max="2053" width="11" style="258" customWidth="1"/>
    <col min="2054" max="2054" width="10.6640625" style="258" customWidth="1"/>
    <col min="2055" max="2055" width="7.109375" style="258" customWidth="1"/>
    <col min="2056" max="2056" width="9.5546875" style="258" bestFit="1" customWidth="1"/>
    <col min="2057" max="2304" width="9.109375" style="258"/>
    <col min="2305" max="2305" width="46.6640625" style="258" customWidth="1"/>
    <col min="2306" max="2306" width="6.5546875" style="258" customWidth="1"/>
    <col min="2307" max="2307" width="11.109375" style="258" customWidth="1"/>
    <col min="2308" max="2308" width="11.5546875" style="258" customWidth="1"/>
    <col min="2309" max="2309" width="11" style="258" customWidth="1"/>
    <col min="2310" max="2310" width="10.6640625" style="258" customWidth="1"/>
    <col min="2311" max="2311" width="7.109375" style="258" customWidth="1"/>
    <col min="2312" max="2312" width="9.5546875" style="258" bestFit="1" customWidth="1"/>
    <col min="2313" max="2560" width="9.109375" style="258"/>
    <col min="2561" max="2561" width="46.6640625" style="258" customWidth="1"/>
    <col min="2562" max="2562" width="6.5546875" style="258" customWidth="1"/>
    <col min="2563" max="2563" width="11.109375" style="258" customWidth="1"/>
    <col min="2564" max="2564" width="11.5546875" style="258" customWidth="1"/>
    <col min="2565" max="2565" width="11" style="258" customWidth="1"/>
    <col min="2566" max="2566" width="10.6640625" style="258" customWidth="1"/>
    <col min="2567" max="2567" width="7.109375" style="258" customWidth="1"/>
    <col min="2568" max="2568" width="9.5546875" style="258" bestFit="1" customWidth="1"/>
    <col min="2569" max="2816" width="9.109375" style="258"/>
    <col min="2817" max="2817" width="46.6640625" style="258" customWidth="1"/>
    <col min="2818" max="2818" width="6.5546875" style="258" customWidth="1"/>
    <col min="2819" max="2819" width="11.109375" style="258" customWidth="1"/>
    <col min="2820" max="2820" width="11.5546875" style="258" customWidth="1"/>
    <col min="2821" max="2821" width="11" style="258" customWidth="1"/>
    <col min="2822" max="2822" width="10.6640625" style="258" customWidth="1"/>
    <col min="2823" max="2823" width="7.109375" style="258" customWidth="1"/>
    <col min="2824" max="2824" width="9.5546875" style="258" bestFit="1" customWidth="1"/>
    <col min="2825" max="3072" width="9.109375" style="258"/>
    <col min="3073" max="3073" width="46.6640625" style="258" customWidth="1"/>
    <col min="3074" max="3074" width="6.5546875" style="258" customWidth="1"/>
    <col min="3075" max="3075" width="11.109375" style="258" customWidth="1"/>
    <col min="3076" max="3076" width="11.5546875" style="258" customWidth="1"/>
    <col min="3077" max="3077" width="11" style="258" customWidth="1"/>
    <col min="3078" max="3078" width="10.6640625" style="258" customWidth="1"/>
    <col min="3079" max="3079" width="7.109375" style="258" customWidth="1"/>
    <col min="3080" max="3080" width="9.5546875" style="258" bestFit="1" customWidth="1"/>
    <col min="3081" max="3328" width="9.109375" style="258"/>
    <col min="3329" max="3329" width="46.6640625" style="258" customWidth="1"/>
    <col min="3330" max="3330" width="6.5546875" style="258" customWidth="1"/>
    <col min="3331" max="3331" width="11.109375" style="258" customWidth="1"/>
    <col min="3332" max="3332" width="11.5546875" style="258" customWidth="1"/>
    <col min="3333" max="3333" width="11" style="258" customWidth="1"/>
    <col min="3334" max="3334" width="10.6640625" style="258" customWidth="1"/>
    <col min="3335" max="3335" width="7.109375" style="258" customWidth="1"/>
    <col min="3336" max="3336" width="9.5546875" style="258" bestFit="1" customWidth="1"/>
    <col min="3337" max="3584" width="9.109375" style="258"/>
    <col min="3585" max="3585" width="46.6640625" style="258" customWidth="1"/>
    <col min="3586" max="3586" width="6.5546875" style="258" customWidth="1"/>
    <col min="3587" max="3587" width="11.109375" style="258" customWidth="1"/>
    <col min="3588" max="3588" width="11.5546875" style="258" customWidth="1"/>
    <col min="3589" max="3589" width="11" style="258" customWidth="1"/>
    <col min="3590" max="3590" width="10.6640625" style="258" customWidth="1"/>
    <col min="3591" max="3591" width="7.109375" style="258" customWidth="1"/>
    <col min="3592" max="3592" width="9.5546875" style="258" bestFit="1" customWidth="1"/>
    <col min="3593" max="3840" width="9.109375" style="258"/>
    <col min="3841" max="3841" width="46.6640625" style="258" customWidth="1"/>
    <col min="3842" max="3842" width="6.5546875" style="258" customWidth="1"/>
    <col min="3843" max="3843" width="11.109375" style="258" customWidth="1"/>
    <col min="3844" max="3844" width="11.5546875" style="258" customWidth="1"/>
    <col min="3845" max="3845" width="11" style="258" customWidth="1"/>
    <col min="3846" max="3846" width="10.6640625" style="258" customWidth="1"/>
    <col min="3847" max="3847" width="7.109375" style="258" customWidth="1"/>
    <col min="3848" max="3848" width="9.5546875" style="258" bestFit="1" customWidth="1"/>
    <col min="3849" max="4096" width="9.109375" style="258"/>
    <col min="4097" max="4097" width="46.6640625" style="258" customWidth="1"/>
    <col min="4098" max="4098" width="6.5546875" style="258" customWidth="1"/>
    <col min="4099" max="4099" width="11.109375" style="258" customWidth="1"/>
    <col min="4100" max="4100" width="11.5546875" style="258" customWidth="1"/>
    <col min="4101" max="4101" width="11" style="258" customWidth="1"/>
    <col min="4102" max="4102" width="10.6640625" style="258" customWidth="1"/>
    <col min="4103" max="4103" width="7.109375" style="258" customWidth="1"/>
    <col min="4104" max="4104" width="9.5546875" style="258" bestFit="1" customWidth="1"/>
    <col min="4105" max="4352" width="9.109375" style="258"/>
    <col min="4353" max="4353" width="46.6640625" style="258" customWidth="1"/>
    <col min="4354" max="4354" width="6.5546875" style="258" customWidth="1"/>
    <col min="4355" max="4355" width="11.109375" style="258" customWidth="1"/>
    <col min="4356" max="4356" width="11.5546875" style="258" customWidth="1"/>
    <col min="4357" max="4357" width="11" style="258" customWidth="1"/>
    <col min="4358" max="4358" width="10.6640625" style="258" customWidth="1"/>
    <col min="4359" max="4359" width="7.109375" style="258" customWidth="1"/>
    <col min="4360" max="4360" width="9.5546875" style="258" bestFit="1" customWidth="1"/>
    <col min="4361" max="4608" width="9.109375" style="258"/>
    <col min="4609" max="4609" width="46.6640625" style="258" customWidth="1"/>
    <col min="4610" max="4610" width="6.5546875" style="258" customWidth="1"/>
    <col min="4611" max="4611" width="11.109375" style="258" customWidth="1"/>
    <col min="4612" max="4612" width="11.5546875" style="258" customWidth="1"/>
    <col min="4613" max="4613" width="11" style="258" customWidth="1"/>
    <col min="4614" max="4614" width="10.6640625" style="258" customWidth="1"/>
    <col min="4615" max="4615" width="7.109375" style="258" customWidth="1"/>
    <col min="4616" max="4616" width="9.5546875" style="258" bestFit="1" customWidth="1"/>
    <col min="4617" max="4864" width="9.109375" style="258"/>
    <col min="4865" max="4865" width="46.6640625" style="258" customWidth="1"/>
    <col min="4866" max="4866" width="6.5546875" style="258" customWidth="1"/>
    <col min="4867" max="4867" width="11.109375" style="258" customWidth="1"/>
    <col min="4868" max="4868" width="11.5546875" style="258" customWidth="1"/>
    <col min="4869" max="4869" width="11" style="258" customWidth="1"/>
    <col min="4870" max="4870" width="10.6640625" style="258" customWidth="1"/>
    <col min="4871" max="4871" width="7.109375" style="258" customWidth="1"/>
    <col min="4872" max="4872" width="9.5546875" style="258" bestFit="1" customWidth="1"/>
    <col min="4873" max="5120" width="9.109375" style="258"/>
    <col min="5121" max="5121" width="46.6640625" style="258" customWidth="1"/>
    <col min="5122" max="5122" width="6.5546875" style="258" customWidth="1"/>
    <col min="5123" max="5123" width="11.109375" style="258" customWidth="1"/>
    <col min="5124" max="5124" width="11.5546875" style="258" customWidth="1"/>
    <col min="5125" max="5125" width="11" style="258" customWidth="1"/>
    <col min="5126" max="5126" width="10.6640625" style="258" customWidth="1"/>
    <col min="5127" max="5127" width="7.109375" style="258" customWidth="1"/>
    <col min="5128" max="5128" width="9.5546875" style="258" bestFit="1" customWidth="1"/>
    <col min="5129" max="5376" width="9.109375" style="258"/>
    <col min="5377" max="5377" width="46.6640625" style="258" customWidth="1"/>
    <col min="5378" max="5378" width="6.5546875" style="258" customWidth="1"/>
    <col min="5379" max="5379" width="11.109375" style="258" customWidth="1"/>
    <col min="5380" max="5380" width="11.5546875" style="258" customWidth="1"/>
    <col min="5381" max="5381" width="11" style="258" customWidth="1"/>
    <col min="5382" max="5382" width="10.6640625" style="258" customWidth="1"/>
    <col min="5383" max="5383" width="7.109375" style="258" customWidth="1"/>
    <col min="5384" max="5384" width="9.5546875" style="258" bestFit="1" customWidth="1"/>
    <col min="5385" max="5632" width="9.109375" style="258"/>
    <col min="5633" max="5633" width="46.6640625" style="258" customWidth="1"/>
    <col min="5634" max="5634" width="6.5546875" style="258" customWidth="1"/>
    <col min="5635" max="5635" width="11.109375" style="258" customWidth="1"/>
    <col min="5636" max="5636" width="11.5546875" style="258" customWidth="1"/>
    <col min="5637" max="5637" width="11" style="258" customWidth="1"/>
    <col min="5638" max="5638" width="10.6640625" style="258" customWidth="1"/>
    <col min="5639" max="5639" width="7.109375" style="258" customWidth="1"/>
    <col min="5640" max="5640" width="9.5546875" style="258" bestFit="1" customWidth="1"/>
    <col min="5641" max="5888" width="9.109375" style="258"/>
    <col min="5889" max="5889" width="46.6640625" style="258" customWidth="1"/>
    <col min="5890" max="5890" width="6.5546875" style="258" customWidth="1"/>
    <col min="5891" max="5891" width="11.109375" style="258" customWidth="1"/>
    <col min="5892" max="5892" width="11.5546875" style="258" customWidth="1"/>
    <col min="5893" max="5893" width="11" style="258" customWidth="1"/>
    <col min="5894" max="5894" width="10.6640625" style="258" customWidth="1"/>
    <col min="5895" max="5895" width="7.109375" style="258" customWidth="1"/>
    <col min="5896" max="5896" width="9.5546875" style="258" bestFit="1" customWidth="1"/>
    <col min="5897" max="6144" width="9.109375" style="258"/>
    <col min="6145" max="6145" width="46.6640625" style="258" customWidth="1"/>
    <col min="6146" max="6146" width="6.5546875" style="258" customWidth="1"/>
    <col min="6147" max="6147" width="11.109375" style="258" customWidth="1"/>
    <col min="6148" max="6148" width="11.5546875" style="258" customWidth="1"/>
    <col min="6149" max="6149" width="11" style="258" customWidth="1"/>
    <col min="6150" max="6150" width="10.6640625" style="258" customWidth="1"/>
    <col min="6151" max="6151" width="7.109375" style="258" customWidth="1"/>
    <col min="6152" max="6152" width="9.5546875" style="258" bestFit="1" customWidth="1"/>
    <col min="6153" max="6400" width="9.109375" style="258"/>
    <col min="6401" max="6401" width="46.6640625" style="258" customWidth="1"/>
    <col min="6402" max="6402" width="6.5546875" style="258" customWidth="1"/>
    <col min="6403" max="6403" width="11.109375" style="258" customWidth="1"/>
    <col min="6404" max="6404" width="11.5546875" style="258" customWidth="1"/>
    <col min="6405" max="6405" width="11" style="258" customWidth="1"/>
    <col min="6406" max="6406" width="10.6640625" style="258" customWidth="1"/>
    <col min="6407" max="6407" width="7.109375" style="258" customWidth="1"/>
    <col min="6408" max="6408" width="9.5546875" style="258" bestFit="1" customWidth="1"/>
    <col min="6409" max="6656" width="9.109375" style="258"/>
    <col min="6657" max="6657" width="46.6640625" style="258" customWidth="1"/>
    <col min="6658" max="6658" width="6.5546875" style="258" customWidth="1"/>
    <col min="6659" max="6659" width="11.109375" style="258" customWidth="1"/>
    <col min="6660" max="6660" width="11.5546875" style="258" customWidth="1"/>
    <col min="6661" max="6661" width="11" style="258" customWidth="1"/>
    <col min="6662" max="6662" width="10.6640625" style="258" customWidth="1"/>
    <col min="6663" max="6663" width="7.109375" style="258" customWidth="1"/>
    <col min="6664" max="6664" width="9.5546875" style="258" bestFit="1" customWidth="1"/>
    <col min="6665" max="6912" width="9.109375" style="258"/>
    <col min="6913" max="6913" width="46.6640625" style="258" customWidth="1"/>
    <col min="6914" max="6914" width="6.5546875" style="258" customWidth="1"/>
    <col min="6915" max="6915" width="11.109375" style="258" customWidth="1"/>
    <col min="6916" max="6916" width="11.5546875" style="258" customWidth="1"/>
    <col min="6917" max="6917" width="11" style="258" customWidth="1"/>
    <col min="6918" max="6918" width="10.6640625" style="258" customWidth="1"/>
    <col min="6919" max="6919" width="7.109375" style="258" customWidth="1"/>
    <col min="6920" max="6920" width="9.5546875" style="258" bestFit="1" customWidth="1"/>
    <col min="6921" max="7168" width="9.109375" style="258"/>
    <col min="7169" max="7169" width="46.6640625" style="258" customWidth="1"/>
    <col min="7170" max="7170" width="6.5546875" style="258" customWidth="1"/>
    <col min="7171" max="7171" width="11.109375" style="258" customWidth="1"/>
    <col min="7172" max="7172" width="11.5546875" style="258" customWidth="1"/>
    <col min="7173" max="7173" width="11" style="258" customWidth="1"/>
    <col min="7174" max="7174" width="10.6640625" style="258" customWidth="1"/>
    <col min="7175" max="7175" width="7.109375" style="258" customWidth="1"/>
    <col min="7176" max="7176" width="9.5546875" style="258" bestFit="1" customWidth="1"/>
    <col min="7177" max="7424" width="9.109375" style="258"/>
    <col min="7425" max="7425" width="46.6640625" style="258" customWidth="1"/>
    <col min="7426" max="7426" width="6.5546875" style="258" customWidth="1"/>
    <col min="7427" max="7427" width="11.109375" style="258" customWidth="1"/>
    <col min="7428" max="7428" width="11.5546875" style="258" customWidth="1"/>
    <col min="7429" max="7429" width="11" style="258" customWidth="1"/>
    <col min="7430" max="7430" width="10.6640625" style="258" customWidth="1"/>
    <col min="7431" max="7431" width="7.109375" style="258" customWidth="1"/>
    <col min="7432" max="7432" width="9.5546875" style="258" bestFit="1" customWidth="1"/>
    <col min="7433" max="7680" width="9.109375" style="258"/>
    <col min="7681" max="7681" width="46.6640625" style="258" customWidth="1"/>
    <col min="7682" max="7682" width="6.5546875" style="258" customWidth="1"/>
    <col min="7683" max="7683" width="11.109375" style="258" customWidth="1"/>
    <col min="7684" max="7684" width="11.5546875" style="258" customWidth="1"/>
    <col min="7685" max="7685" width="11" style="258" customWidth="1"/>
    <col min="7686" max="7686" width="10.6640625" style="258" customWidth="1"/>
    <col min="7687" max="7687" width="7.109375" style="258" customWidth="1"/>
    <col min="7688" max="7688" width="9.5546875" style="258" bestFit="1" customWidth="1"/>
    <col min="7689" max="7936" width="9.109375" style="258"/>
    <col min="7937" max="7937" width="46.6640625" style="258" customWidth="1"/>
    <col min="7938" max="7938" width="6.5546875" style="258" customWidth="1"/>
    <col min="7939" max="7939" width="11.109375" style="258" customWidth="1"/>
    <col min="7940" max="7940" width="11.5546875" style="258" customWidth="1"/>
    <col min="7941" max="7941" width="11" style="258" customWidth="1"/>
    <col min="7942" max="7942" width="10.6640625" style="258" customWidth="1"/>
    <col min="7943" max="7943" width="7.109375" style="258" customWidth="1"/>
    <col min="7944" max="7944" width="9.5546875" style="258" bestFit="1" customWidth="1"/>
    <col min="7945" max="8192" width="9.109375" style="258"/>
    <col min="8193" max="8193" width="46.6640625" style="258" customWidth="1"/>
    <col min="8194" max="8194" width="6.5546875" style="258" customWidth="1"/>
    <col min="8195" max="8195" width="11.109375" style="258" customWidth="1"/>
    <col min="8196" max="8196" width="11.5546875" style="258" customWidth="1"/>
    <col min="8197" max="8197" width="11" style="258" customWidth="1"/>
    <col min="8198" max="8198" width="10.6640625" style="258" customWidth="1"/>
    <col min="8199" max="8199" width="7.109375" style="258" customWidth="1"/>
    <col min="8200" max="8200" width="9.5546875" style="258" bestFit="1" customWidth="1"/>
    <col min="8201" max="8448" width="9.109375" style="258"/>
    <col min="8449" max="8449" width="46.6640625" style="258" customWidth="1"/>
    <col min="8450" max="8450" width="6.5546875" style="258" customWidth="1"/>
    <col min="8451" max="8451" width="11.109375" style="258" customWidth="1"/>
    <col min="8452" max="8452" width="11.5546875" style="258" customWidth="1"/>
    <col min="8453" max="8453" width="11" style="258" customWidth="1"/>
    <col min="8454" max="8454" width="10.6640625" style="258" customWidth="1"/>
    <col min="8455" max="8455" width="7.109375" style="258" customWidth="1"/>
    <col min="8456" max="8456" width="9.5546875" style="258" bestFit="1" customWidth="1"/>
    <col min="8457" max="8704" width="9.109375" style="258"/>
    <col min="8705" max="8705" width="46.6640625" style="258" customWidth="1"/>
    <col min="8706" max="8706" width="6.5546875" style="258" customWidth="1"/>
    <col min="8707" max="8707" width="11.109375" style="258" customWidth="1"/>
    <col min="8708" max="8708" width="11.5546875" style="258" customWidth="1"/>
    <col min="8709" max="8709" width="11" style="258" customWidth="1"/>
    <col min="8710" max="8710" width="10.6640625" style="258" customWidth="1"/>
    <col min="8711" max="8711" width="7.109375" style="258" customWidth="1"/>
    <col min="8712" max="8712" width="9.5546875" style="258" bestFit="1" customWidth="1"/>
    <col min="8713" max="8960" width="9.109375" style="258"/>
    <col min="8961" max="8961" width="46.6640625" style="258" customWidth="1"/>
    <col min="8962" max="8962" width="6.5546875" style="258" customWidth="1"/>
    <col min="8963" max="8963" width="11.109375" style="258" customWidth="1"/>
    <col min="8964" max="8964" width="11.5546875" style="258" customWidth="1"/>
    <col min="8965" max="8965" width="11" style="258" customWidth="1"/>
    <col min="8966" max="8966" width="10.6640625" style="258" customWidth="1"/>
    <col min="8967" max="8967" width="7.109375" style="258" customWidth="1"/>
    <col min="8968" max="8968" width="9.5546875" style="258" bestFit="1" customWidth="1"/>
    <col min="8969" max="9216" width="9.109375" style="258"/>
    <col min="9217" max="9217" width="46.6640625" style="258" customWidth="1"/>
    <col min="9218" max="9218" width="6.5546875" style="258" customWidth="1"/>
    <col min="9219" max="9219" width="11.109375" style="258" customWidth="1"/>
    <col min="9220" max="9220" width="11.5546875" style="258" customWidth="1"/>
    <col min="9221" max="9221" width="11" style="258" customWidth="1"/>
    <col min="9222" max="9222" width="10.6640625" style="258" customWidth="1"/>
    <col min="9223" max="9223" width="7.109375" style="258" customWidth="1"/>
    <col min="9224" max="9224" width="9.5546875" style="258" bestFit="1" customWidth="1"/>
    <col min="9225" max="9472" width="9.109375" style="258"/>
    <col min="9473" max="9473" width="46.6640625" style="258" customWidth="1"/>
    <col min="9474" max="9474" width="6.5546875" style="258" customWidth="1"/>
    <col min="9475" max="9475" width="11.109375" style="258" customWidth="1"/>
    <col min="9476" max="9476" width="11.5546875" style="258" customWidth="1"/>
    <col min="9477" max="9477" width="11" style="258" customWidth="1"/>
    <col min="9478" max="9478" width="10.6640625" style="258" customWidth="1"/>
    <col min="9479" max="9479" width="7.109375" style="258" customWidth="1"/>
    <col min="9480" max="9480" width="9.5546875" style="258" bestFit="1" customWidth="1"/>
    <col min="9481" max="9728" width="9.109375" style="258"/>
    <col min="9729" max="9729" width="46.6640625" style="258" customWidth="1"/>
    <col min="9730" max="9730" width="6.5546875" style="258" customWidth="1"/>
    <col min="9731" max="9731" width="11.109375" style="258" customWidth="1"/>
    <col min="9732" max="9732" width="11.5546875" style="258" customWidth="1"/>
    <col min="9733" max="9733" width="11" style="258" customWidth="1"/>
    <col min="9734" max="9734" width="10.6640625" style="258" customWidth="1"/>
    <col min="9735" max="9735" width="7.109375" style="258" customWidth="1"/>
    <col min="9736" max="9736" width="9.5546875" style="258" bestFit="1" customWidth="1"/>
    <col min="9737" max="9984" width="9.109375" style="258"/>
    <col min="9985" max="9985" width="46.6640625" style="258" customWidth="1"/>
    <col min="9986" max="9986" width="6.5546875" style="258" customWidth="1"/>
    <col min="9987" max="9987" width="11.109375" style="258" customWidth="1"/>
    <col min="9988" max="9988" width="11.5546875" style="258" customWidth="1"/>
    <col min="9989" max="9989" width="11" style="258" customWidth="1"/>
    <col min="9990" max="9990" width="10.6640625" style="258" customWidth="1"/>
    <col min="9991" max="9991" width="7.109375" style="258" customWidth="1"/>
    <col min="9992" max="9992" width="9.5546875" style="258" bestFit="1" customWidth="1"/>
    <col min="9993" max="10240" width="9.109375" style="258"/>
    <col min="10241" max="10241" width="46.6640625" style="258" customWidth="1"/>
    <col min="10242" max="10242" width="6.5546875" style="258" customWidth="1"/>
    <col min="10243" max="10243" width="11.109375" style="258" customWidth="1"/>
    <col min="10244" max="10244" width="11.5546875" style="258" customWidth="1"/>
    <col min="10245" max="10245" width="11" style="258" customWidth="1"/>
    <col min="10246" max="10246" width="10.6640625" style="258" customWidth="1"/>
    <col min="10247" max="10247" width="7.109375" style="258" customWidth="1"/>
    <col min="10248" max="10248" width="9.5546875" style="258" bestFit="1" customWidth="1"/>
    <col min="10249" max="10496" width="9.109375" style="258"/>
    <col min="10497" max="10497" width="46.6640625" style="258" customWidth="1"/>
    <col min="10498" max="10498" width="6.5546875" style="258" customWidth="1"/>
    <col min="10499" max="10499" width="11.109375" style="258" customWidth="1"/>
    <col min="10500" max="10500" width="11.5546875" style="258" customWidth="1"/>
    <col min="10501" max="10501" width="11" style="258" customWidth="1"/>
    <col min="10502" max="10502" width="10.6640625" style="258" customWidth="1"/>
    <col min="10503" max="10503" width="7.109375" style="258" customWidth="1"/>
    <col min="10504" max="10504" width="9.5546875" style="258" bestFit="1" customWidth="1"/>
    <col min="10505" max="10752" width="9.109375" style="258"/>
    <col min="10753" max="10753" width="46.6640625" style="258" customWidth="1"/>
    <col min="10754" max="10754" width="6.5546875" style="258" customWidth="1"/>
    <col min="10755" max="10755" width="11.109375" style="258" customWidth="1"/>
    <col min="10756" max="10756" width="11.5546875" style="258" customWidth="1"/>
    <col min="10757" max="10757" width="11" style="258" customWidth="1"/>
    <col min="10758" max="10758" width="10.6640625" style="258" customWidth="1"/>
    <col min="10759" max="10759" width="7.109375" style="258" customWidth="1"/>
    <col min="10760" max="10760" width="9.5546875" style="258" bestFit="1" customWidth="1"/>
    <col min="10761" max="11008" width="9.109375" style="258"/>
    <col min="11009" max="11009" width="46.6640625" style="258" customWidth="1"/>
    <col min="11010" max="11010" width="6.5546875" style="258" customWidth="1"/>
    <col min="11011" max="11011" width="11.109375" style="258" customWidth="1"/>
    <col min="11012" max="11012" width="11.5546875" style="258" customWidth="1"/>
    <col min="11013" max="11013" width="11" style="258" customWidth="1"/>
    <col min="11014" max="11014" width="10.6640625" style="258" customWidth="1"/>
    <col min="11015" max="11015" width="7.109375" style="258" customWidth="1"/>
    <col min="11016" max="11016" width="9.5546875" style="258" bestFit="1" customWidth="1"/>
    <col min="11017" max="11264" width="9.109375" style="258"/>
    <col min="11265" max="11265" width="46.6640625" style="258" customWidth="1"/>
    <col min="11266" max="11266" width="6.5546875" style="258" customWidth="1"/>
    <col min="11267" max="11267" width="11.109375" style="258" customWidth="1"/>
    <col min="11268" max="11268" width="11.5546875" style="258" customWidth="1"/>
    <col min="11269" max="11269" width="11" style="258" customWidth="1"/>
    <col min="11270" max="11270" width="10.6640625" style="258" customWidth="1"/>
    <col min="11271" max="11271" width="7.109375" style="258" customWidth="1"/>
    <col min="11272" max="11272" width="9.5546875" style="258" bestFit="1" customWidth="1"/>
    <col min="11273" max="11520" width="9.109375" style="258"/>
    <col min="11521" max="11521" width="46.6640625" style="258" customWidth="1"/>
    <col min="11522" max="11522" width="6.5546875" style="258" customWidth="1"/>
    <col min="11523" max="11523" width="11.109375" style="258" customWidth="1"/>
    <col min="11524" max="11524" width="11.5546875" style="258" customWidth="1"/>
    <col min="11525" max="11525" width="11" style="258" customWidth="1"/>
    <col min="11526" max="11526" width="10.6640625" style="258" customWidth="1"/>
    <col min="11527" max="11527" width="7.109375" style="258" customWidth="1"/>
    <col min="11528" max="11528" width="9.5546875" style="258" bestFit="1" customWidth="1"/>
    <col min="11529" max="11776" width="9.109375" style="258"/>
    <col min="11777" max="11777" width="46.6640625" style="258" customWidth="1"/>
    <col min="11778" max="11778" width="6.5546875" style="258" customWidth="1"/>
    <col min="11779" max="11779" width="11.109375" style="258" customWidth="1"/>
    <col min="11780" max="11780" width="11.5546875" style="258" customWidth="1"/>
    <col min="11781" max="11781" width="11" style="258" customWidth="1"/>
    <col min="11782" max="11782" width="10.6640625" style="258" customWidth="1"/>
    <col min="11783" max="11783" width="7.109375" style="258" customWidth="1"/>
    <col min="11784" max="11784" width="9.5546875" style="258" bestFit="1" customWidth="1"/>
    <col min="11785" max="12032" width="9.109375" style="258"/>
    <col min="12033" max="12033" width="46.6640625" style="258" customWidth="1"/>
    <col min="12034" max="12034" width="6.5546875" style="258" customWidth="1"/>
    <col min="12035" max="12035" width="11.109375" style="258" customWidth="1"/>
    <col min="12036" max="12036" width="11.5546875" style="258" customWidth="1"/>
    <col min="12037" max="12037" width="11" style="258" customWidth="1"/>
    <col min="12038" max="12038" width="10.6640625" style="258" customWidth="1"/>
    <col min="12039" max="12039" width="7.109375" style="258" customWidth="1"/>
    <col min="12040" max="12040" width="9.5546875" style="258" bestFit="1" customWidth="1"/>
    <col min="12041" max="12288" width="9.109375" style="258"/>
    <col min="12289" max="12289" width="46.6640625" style="258" customWidth="1"/>
    <col min="12290" max="12290" width="6.5546875" style="258" customWidth="1"/>
    <col min="12291" max="12291" width="11.109375" style="258" customWidth="1"/>
    <col min="12292" max="12292" width="11.5546875" style="258" customWidth="1"/>
    <col min="12293" max="12293" width="11" style="258" customWidth="1"/>
    <col min="12294" max="12294" width="10.6640625" style="258" customWidth="1"/>
    <col min="12295" max="12295" width="7.109375" style="258" customWidth="1"/>
    <col min="12296" max="12296" width="9.5546875" style="258" bestFit="1" customWidth="1"/>
    <col min="12297" max="12544" width="9.109375" style="258"/>
    <col min="12545" max="12545" width="46.6640625" style="258" customWidth="1"/>
    <col min="12546" max="12546" width="6.5546875" style="258" customWidth="1"/>
    <col min="12547" max="12547" width="11.109375" style="258" customWidth="1"/>
    <col min="12548" max="12548" width="11.5546875" style="258" customWidth="1"/>
    <col min="12549" max="12549" width="11" style="258" customWidth="1"/>
    <col min="12550" max="12550" width="10.6640625" style="258" customWidth="1"/>
    <col min="12551" max="12551" width="7.109375" style="258" customWidth="1"/>
    <col min="12552" max="12552" width="9.5546875" style="258" bestFit="1" customWidth="1"/>
    <col min="12553" max="12800" width="9.109375" style="258"/>
    <col min="12801" max="12801" width="46.6640625" style="258" customWidth="1"/>
    <col min="12802" max="12802" width="6.5546875" style="258" customWidth="1"/>
    <col min="12803" max="12803" width="11.109375" style="258" customWidth="1"/>
    <col min="12804" max="12804" width="11.5546875" style="258" customWidth="1"/>
    <col min="12805" max="12805" width="11" style="258" customWidth="1"/>
    <col min="12806" max="12806" width="10.6640625" style="258" customWidth="1"/>
    <col min="12807" max="12807" width="7.109375" style="258" customWidth="1"/>
    <col min="12808" max="12808" width="9.5546875" style="258" bestFit="1" customWidth="1"/>
    <col min="12809" max="13056" width="9.109375" style="258"/>
    <col min="13057" max="13057" width="46.6640625" style="258" customWidth="1"/>
    <col min="13058" max="13058" width="6.5546875" style="258" customWidth="1"/>
    <col min="13059" max="13059" width="11.109375" style="258" customWidth="1"/>
    <col min="13060" max="13060" width="11.5546875" style="258" customWidth="1"/>
    <col min="13061" max="13061" width="11" style="258" customWidth="1"/>
    <col min="13062" max="13062" width="10.6640625" style="258" customWidth="1"/>
    <col min="13063" max="13063" width="7.109375" style="258" customWidth="1"/>
    <col min="13064" max="13064" width="9.5546875" style="258" bestFit="1" customWidth="1"/>
    <col min="13065" max="13312" width="9.109375" style="258"/>
    <col min="13313" max="13313" width="46.6640625" style="258" customWidth="1"/>
    <col min="13314" max="13314" width="6.5546875" style="258" customWidth="1"/>
    <col min="13315" max="13315" width="11.109375" style="258" customWidth="1"/>
    <col min="13316" max="13316" width="11.5546875" style="258" customWidth="1"/>
    <col min="13317" max="13317" width="11" style="258" customWidth="1"/>
    <col min="13318" max="13318" width="10.6640625" style="258" customWidth="1"/>
    <col min="13319" max="13319" width="7.109375" style="258" customWidth="1"/>
    <col min="13320" max="13320" width="9.5546875" style="258" bestFit="1" customWidth="1"/>
    <col min="13321" max="13568" width="9.109375" style="258"/>
    <col min="13569" max="13569" width="46.6640625" style="258" customWidth="1"/>
    <col min="13570" max="13570" width="6.5546875" style="258" customWidth="1"/>
    <col min="13571" max="13571" width="11.109375" style="258" customWidth="1"/>
    <col min="13572" max="13572" width="11.5546875" style="258" customWidth="1"/>
    <col min="13573" max="13573" width="11" style="258" customWidth="1"/>
    <col min="13574" max="13574" width="10.6640625" style="258" customWidth="1"/>
    <col min="13575" max="13575" width="7.109375" style="258" customWidth="1"/>
    <col min="13576" max="13576" width="9.5546875" style="258" bestFit="1" customWidth="1"/>
    <col min="13577" max="13824" width="9.109375" style="258"/>
    <col min="13825" max="13825" width="46.6640625" style="258" customWidth="1"/>
    <col min="13826" max="13826" width="6.5546875" style="258" customWidth="1"/>
    <col min="13827" max="13827" width="11.109375" style="258" customWidth="1"/>
    <col min="13828" max="13828" width="11.5546875" style="258" customWidth="1"/>
    <col min="13829" max="13829" width="11" style="258" customWidth="1"/>
    <col min="13830" max="13830" width="10.6640625" style="258" customWidth="1"/>
    <col min="13831" max="13831" width="7.109375" style="258" customWidth="1"/>
    <col min="13832" max="13832" width="9.5546875" style="258" bestFit="1" customWidth="1"/>
    <col min="13833" max="14080" width="9.109375" style="258"/>
    <col min="14081" max="14081" width="46.6640625" style="258" customWidth="1"/>
    <col min="14082" max="14082" width="6.5546875" style="258" customWidth="1"/>
    <col min="14083" max="14083" width="11.109375" style="258" customWidth="1"/>
    <col min="14084" max="14084" width="11.5546875" style="258" customWidth="1"/>
    <col min="14085" max="14085" width="11" style="258" customWidth="1"/>
    <col min="14086" max="14086" width="10.6640625" style="258" customWidth="1"/>
    <col min="14087" max="14087" width="7.109375" style="258" customWidth="1"/>
    <col min="14088" max="14088" width="9.5546875" style="258" bestFit="1" customWidth="1"/>
    <col min="14089" max="14336" width="9.109375" style="258"/>
    <col min="14337" max="14337" width="46.6640625" style="258" customWidth="1"/>
    <col min="14338" max="14338" width="6.5546875" style="258" customWidth="1"/>
    <col min="14339" max="14339" width="11.109375" style="258" customWidth="1"/>
    <col min="14340" max="14340" width="11.5546875" style="258" customWidth="1"/>
    <col min="14341" max="14341" width="11" style="258" customWidth="1"/>
    <col min="14342" max="14342" width="10.6640625" style="258" customWidth="1"/>
    <col min="14343" max="14343" width="7.109375" style="258" customWidth="1"/>
    <col min="14344" max="14344" width="9.5546875" style="258" bestFit="1" customWidth="1"/>
    <col min="14345" max="14592" width="9.109375" style="258"/>
    <col min="14593" max="14593" width="46.6640625" style="258" customWidth="1"/>
    <col min="14594" max="14594" width="6.5546875" style="258" customWidth="1"/>
    <col min="14595" max="14595" width="11.109375" style="258" customWidth="1"/>
    <col min="14596" max="14596" width="11.5546875" style="258" customWidth="1"/>
    <col min="14597" max="14597" width="11" style="258" customWidth="1"/>
    <col min="14598" max="14598" width="10.6640625" style="258" customWidth="1"/>
    <col min="14599" max="14599" width="7.109375" style="258" customWidth="1"/>
    <col min="14600" max="14600" width="9.5546875" style="258" bestFit="1" customWidth="1"/>
    <col min="14601" max="14848" width="9.109375" style="258"/>
    <col min="14849" max="14849" width="46.6640625" style="258" customWidth="1"/>
    <col min="14850" max="14850" width="6.5546875" style="258" customWidth="1"/>
    <col min="14851" max="14851" width="11.109375" style="258" customWidth="1"/>
    <col min="14852" max="14852" width="11.5546875" style="258" customWidth="1"/>
    <col min="14853" max="14853" width="11" style="258" customWidth="1"/>
    <col min="14854" max="14854" width="10.6640625" style="258" customWidth="1"/>
    <col min="14855" max="14855" width="7.109375" style="258" customWidth="1"/>
    <col min="14856" max="14856" width="9.5546875" style="258" bestFit="1" customWidth="1"/>
    <col min="14857" max="15104" width="9.109375" style="258"/>
    <col min="15105" max="15105" width="46.6640625" style="258" customWidth="1"/>
    <col min="15106" max="15106" width="6.5546875" style="258" customWidth="1"/>
    <col min="15107" max="15107" width="11.109375" style="258" customWidth="1"/>
    <col min="15108" max="15108" width="11.5546875" style="258" customWidth="1"/>
    <col min="15109" max="15109" width="11" style="258" customWidth="1"/>
    <col min="15110" max="15110" width="10.6640625" style="258" customWidth="1"/>
    <col min="15111" max="15111" width="7.109375" style="258" customWidth="1"/>
    <col min="15112" max="15112" width="9.5546875" style="258" bestFit="1" customWidth="1"/>
    <col min="15113" max="15360" width="9.109375" style="258"/>
    <col min="15361" max="15361" width="46.6640625" style="258" customWidth="1"/>
    <col min="15362" max="15362" width="6.5546875" style="258" customWidth="1"/>
    <col min="15363" max="15363" width="11.109375" style="258" customWidth="1"/>
    <col min="15364" max="15364" width="11.5546875" style="258" customWidth="1"/>
    <col min="15365" max="15365" width="11" style="258" customWidth="1"/>
    <col min="15366" max="15366" width="10.6640625" style="258" customWidth="1"/>
    <col min="15367" max="15367" width="7.109375" style="258" customWidth="1"/>
    <col min="15368" max="15368" width="9.5546875" style="258" bestFit="1" customWidth="1"/>
    <col min="15369" max="15616" width="9.109375" style="258"/>
    <col min="15617" max="15617" width="46.6640625" style="258" customWidth="1"/>
    <col min="15618" max="15618" width="6.5546875" style="258" customWidth="1"/>
    <col min="15619" max="15619" width="11.109375" style="258" customWidth="1"/>
    <col min="15620" max="15620" width="11.5546875" style="258" customWidth="1"/>
    <col min="15621" max="15621" width="11" style="258" customWidth="1"/>
    <col min="15622" max="15622" width="10.6640625" style="258" customWidth="1"/>
    <col min="15623" max="15623" width="7.109375" style="258" customWidth="1"/>
    <col min="15624" max="15624" width="9.5546875" style="258" bestFit="1" customWidth="1"/>
    <col min="15625" max="15872" width="9.109375" style="258"/>
    <col min="15873" max="15873" width="46.6640625" style="258" customWidth="1"/>
    <col min="15874" max="15874" width="6.5546875" style="258" customWidth="1"/>
    <col min="15875" max="15875" width="11.109375" style="258" customWidth="1"/>
    <col min="15876" max="15876" width="11.5546875" style="258" customWidth="1"/>
    <col min="15877" max="15877" width="11" style="258" customWidth="1"/>
    <col min="15878" max="15878" width="10.6640625" style="258" customWidth="1"/>
    <col min="15879" max="15879" width="7.109375" style="258" customWidth="1"/>
    <col min="15880" max="15880" width="9.5546875" style="258" bestFit="1" customWidth="1"/>
    <col min="15881" max="16128" width="9.109375" style="258"/>
    <col min="16129" max="16129" width="46.6640625" style="258" customWidth="1"/>
    <col min="16130" max="16130" width="6.5546875" style="258" customWidth="1"/>
    <col min="16131" max="16131" width="11.109375" style="258" customWidth="1"/>
    <col min="16132" max="16132" width="11.5546875" style="258" customWidth="1"/>
    <col min="16133" max="16133" width="11" style="258" customWidth="1"/>
    <col min="16134" max="16134" width="10.6640625" style="258" customWidth="1"/>
    <col min="16135" max="16135" width="7.109375" style="258" customWidth="1"/>
    <col min="16136" max="16136" width="9.5546875" style="258" bestFit="1" customWidth="1"/>
    <col min="16137" max="16384" width="9.109375" style="258"/>
  </cols>
  <sheetData>
    <row r="1" spans="1:13" ht="21" customHeight="1" x14ac:dyDescent="0.3">
      <c r="A1" s="553" t="s">
        <v>856</v>
      </c>
      <c r="B1" s="553"/>
      <c r="C1" s="553"/>
      <c r="D1" s="553"/>
      <c r="E1" s="553"/>
      <c r="F1" s="553"/>
      <c r="G1" s="553"/>
    </row>
    <row r="2" spans="1:13" x14ac:dyDescent="0.3">
      <c r="A2" s="478"/>
      <c r="B2" s="449" t="s">
        <v>395</v>
      </c>
      <c r="C2" s="554" t="s">
        <v>396</v>
      </c>
      <c r="D2" s="554"/>
      <c r="E2" s="554" t="s">
        <v>397</v>
      </c>
      <c r="F2" s="554"/>
      <c r="G2" s="555" t="s">
        <v>398</v>
      </c>
    </row>
    <row r="3" spans="1:13" x14ac:dyDescent="0.3">
      <c r="A3" s="478"/>
      <c r="B3" s="449"/>
      <c r="C3" s="449" t="s">
        <v>399</v>
      </c>
      <c r="D3" s="449" t="s">
        <v>400</v>
      </c>
      <c r="E3" s="449" t="s">
        <v>399</v>
      </c>
      <c r="F3" s="449" t="s">
        <v>400</v>
      </c>
      <c r="G3" s="555"/>
    </row>
    <row r="4" spans="1:13" x14ac:dyDescent="0.3">
      <c r="A4" s="478" t="s">
        <v>401</v>
      </c>
      <c r="B4" s="268"/>
      <c r="C4" s="554" t="s">
        <v>402</v>
      </c>
      <c r="D4" s="554"/>
      <c r="E4" s="554" t="s">
        <v>402</v>
      </c>
      <c r="F4" s="554"/>
      <c r="G4" s="555"/>
    </row>
    <row r="5" spans="1:13" x14ac:dyDescent="0.3">
      <c r="A5" s="479" t="s">
        <v>291</v>
      </c>
      <c r="B5" s="269" t="s">
        <v>292</v>
      </c>
      <c r="C5" s="449" t="s">
        <v>293</v>
      </c>
      <c r="D5" s="449" t="s">
        <v>294</v>
      </c>
      <c r="E5" s="449" t="s">
        <v>295</v>
      </c>
      <c r="F5" s="449" t="s">
        <v>318</v>
      </c>
      <c r="G5" s="480" t="s">
        <v>319</v>
      </c>
    </row>
    <row r="6" spans="1:13" ht="31.2" x14ac:dyDescent="0.3">
      <c r="A6" s="481" t="s">
        <v>403</v>
      </c>
      <c r="B6" s="449" t="s">
        <v>404</v>
      </c>
      <c r="C6" s="270">
        <f>C7+C11+C36+C28</f>
        <v>590791633</v>
      </c>
      <c r="D6" s="270">
        <f>D7+D11+D36+D28</f>
        <v>356016310</v>
      </c>
      <c r="E6" s="270">
        <f>E7+E11+E36+E28</f>
        <v>598500265</v>
      </c>
      <c r="F6" s="270">
        <f>F7+F11+F36+F28</f>
        <v>350167616</v>
      </c>
      <c r="G6" s="482">
        <f>F6/D6*100</f>
        <v>98.357183691949388</v>
      </c>
      <c r="I6" s="265"/>
      <c r="J6" s="265"/>
    </row>
    <row r="7" spans="1:13" x14ac:dyDescent="0.3">
      <c r="A7" s="481" t="s">
        <v>405</v>
      </c>
      <c r="B7" s="449" t="s">
        <v>404</v>
      </c>
      <c r="C7" s="271">
        <f>SUM(C8:C10)</f>
        <v>12841865</v>
      </c>
      <c r="D7" s="271">
        <f>SUM(D8:D10)</f>
        <v>464527</v>
      </c>
      <c r="E7" s="271">
        <f>SUM(E8:E10)</f>
        <v>12841865</v>
      </c>
      <c r="F7" s="271">
        <f>SUM(F8:F10)</f>
        <v>2977027</v>
      </c>
      <c r="G7" s="483">
        <f t="shared" ref="G7:G9" si="0">F7/D7*100</f>
        <v>640.87275874168779</v>
      </c>
      <c r="I7" s="265"/>
      <c r="J7" s="265"/>
      <c r="K7" s="272"/>
      <c r="L7" s="272"/>
      <c r="M7" s="272"/>
    </row>
    <row r="8" spans="1:13" x14ac:dyDescent="0.3">
      <c r="A8" s="484" t="s">
        <v>406</v>
      </c>
      <c r="B8" s="273" t="s">
        <v>407</v>
      </c>
      <c r="C8" s="264">
        <v>0</v>
      </c>
      <c r="D8" s="264">
        <v>0</v>
      </c>
      <c r="E8" s="264"/>
      <c r="F8" s="264"/>
      <c r="G8" s="482"/>
      <c r="I8" s="265"/>
      <c r="J8" s="265"/>
      <c r="K8" s="272"/>
      <c r="L8" s="272"/>
      <c r="M8" s="272"/>
    </row>
    <row r="9" spans="1:13" ht="18" customHeight="1" x14ac:dyDescent="0.3">
      <c r="A9" s="400" t="s">
        <v>408</v>
      </c>
      <c r="B9" s="273" t="s">
        <v>409</v>
      </c>
      <c r="C9" s="264">
        <v>750000</v>
      </c>
      <c r="D9" s="264">
        <v>464527</v>
      </c>
      <c r="E9" s="264">
        <v>750000</v>
      </c>
      <c r="F9" s="264">
        <v>2977027</v>
      </c>
      <c r="G9" s="483">
        <f t="shared" si="0"/>
        <v>640.87275874168779</v>
      </c>
      <c r="I9" s="265"/>
      <c r="J9" s="265"/>
      <c r="K9" s="272"/>
      <c r="L9" s="272"/>
      <c r="M9" s="272"/>
    </row>
    <row r="10" spans="1:13" x14ac:dyDescent="0.3">
      <c r="A10" s="400" t="s">
        <v>410</v>
      </c>
      <c r="B10" s="273" t="s">
        <v>411</v>
      </c>
      <c r="C10" s="264">
        <v>12091865</v>
      </c>
      <c r="D10" s="264">
        <v>0</v>
      </c>
      <c r="E10" s="264">
        <v>12091865</v>
      </c>
      <c r="F10" s="264">
        <v>0</v>
      </c>
      <c r="G10" s="482"/>
      <c r="I10" s="265"/>
      <c r="J10" s="265"/>
      <c r="K10" s="272"/>
      <c r="L10" s="272"/>
      <c r="M10" s="272"/>
    </row>
    <row r="11" spans="1:13" x14ac:dyDescent="0.3">
      <c r="A11" s="481" t="s">
        <v>412</v>
      </c>
      <c r="B11" s="449" t="s">
        <v>413</v>
      </c>
      <c r="C11" s="271">
        <f>C12+C17+C22+C21</f>
        <v>574399124</v>
      </c>
      <c r="D11" s="271">
        <f>D12+D17+D22+D21</f>
        <v>352001139</v>
      </c>
      <c r="E11" s="271">
        <f>E12+E17+E22+E21</f>
        <v>582107756</v>
      </c>
      <c r="F11" s="271">
        <f>F12+F17+F22+F21</f>
        <v>343639945</v>
      </c>
      <c r="G11" s="482">
        <f>F11/D11*100</f>
        <v>97.624668481541477</v>
      </c>
      <c r="I11" s="265"/>
      <c r="J11" s="265"/>
      <c r="K11" s="272"/>
      <c r="L11" s="272"/>
      <c r="M11" s="272"/>
    </row>
    <row r="12" spans="1:13" ht="31.2" x14ac:dyDescent="0.3">
      <c r="A12" s="481" t="s">
        <v>414</v>
      </c>
      <c r="B12" s="449" t="s">
        <v>415</v>
      </c>
      <c r="C12" s="271">
        <f>C13+C15+C16</f>
        <v>525666589</v>
      </c>
      <c r="D12" s="271">
        <f>D13+D15+D16</f>
        <v>342557845</v>
      </c>
      <c r="E12" s="271">
        <f>E13+E15+E16</f>
        <v>523760589</v>
      </c>
      <c r="F12" s="271">
        <f>F13+F15+F16</f>
        <v>327911735</v>
      </c>
      <c r="G12" s="482">
        <f>F12/D12*100</f>
        <v>95.724485597461651</v>
      </c>
      <c r="H12" s="265"/>
      <c r="I12" s="265"/>
      <c r="J12" s="265"/>
      <c r="K12" s="272"/>
      <c r="L12" s="272"/>
      <c r="M12" s="272"/>
    </row>
    <row r="13" spans="1:13" ht="31.2" x14ac:dyDescent="0.3">
      <c r="A13" s="400" t="s">
        <v>416</v>
      </c>
      <c r="B13" s="273" t="s">
        <v>417</v>
      </c>
      <c r="C13" s="264">
        <f>35833480+7507956+100939379+56353000</f>
        <v>200633815</v>
      </c>
      <c r="D13" s="264">
        <f>C13-2894429-27779243-27049440</f>
        <v>142910703</v>
      </c>
      <c r="E13" s="264">
        <f>35833480+7507956+100939379+56353000</f>
        <v>200633815</v>
      </c>
      <c r="F13" s="264">
        <f>E13-3119666-30807435-28740030</f>
        <v>137966684</v>
      </c>
      <c r="G13" s="483">
        <f>F13/D13*100</f>
        <v>96.540483745293727</v>
      </c>
      <c r="I13" s="265"/>
      <c r="J13" s="265"/>
      <c r="K13" s="272"/>
      <c r="L13" s="272"/>
      <c r="M13" s="272"/>
    </row>
    <row r="14" spans="1:13" ht="31.2" x14ac:dyDescent="0.3">
      <c r="A14" s="485" t="s">
        <v>418</v>
      </c>
      <c r="B14" s="273" t="s">
        <v>361</v>
      </c>
      <c r="C14" s="274"/>
      <c r="D14" s="274"/>
      <c r="E14" s="274"/>
      <c r="F14" s="274"/>
      <c r="G14" s="483"/>
      <c r="I14" s="265"/>
      <c r="J14" s="265"/>
      <c r="K14" s="272"/>
      <c r="L14" s="272"/>
      <c r="M14" s="272"/>
    </row>
    <row r="15" spans="1:13" ht="31.2" x14ac:dyDescent="0.3">
      <c r="A15" s="400" t="s">
        <v>419</v>
      </c>
      <c r="B15" s="273" t="s">
        <v>362</v>
      </c>
      <c r="C15" s="264">
        <f>3971000+403696+3588520+35263758+495000+7294100+228043258+27000+81370</f>
        <v>279167702</v>
      </c>
      <c r="D15" s="264">
        <f>C15-10984742-1794279-111728256</f>
        <v>154660425</v>
      </c>
      <c r="E15" s="264">
        <f>3971000+403696+3588520+35263758+495000+7294100+228043258+27000+81370</f>
        <v>279167702</v>
      </c>
      <c r="F15" s="264">
        <f>E15-11690017-2008703-118569553</f>
        <v>146899429</v>
      </c>
      <c r="G15" s="483">
        <f t="shared" ref="G15:G20" si="1">F15/D15*100</f>
        <v>94.981912147208959</v>
      </c>
      <c r="I15" s="265"/>
      <c r="J15" s="265"/>
      <c r="K15" s="272"/>
      <c r="L15" s="272"/>
      <c r="M15" s="272"/>
    </row>
    <row r="16" spans="1:13" ht="31.2" x14ac:dyDescent="0.3">
      <c r="A16" s="400" t="s">
        <v>420</v>
      </c>
      <c r="B16" s="273" t="s">
        <v>369</v>
      </c>
      <c r="C16" s="264">
        <f>39418042+425304+3904000+1754726+363000</f>
        <v>45865072</v>
      </c>
      <c r="D16" s="264">
        <f>C16-878355</f>
        <v>44986717</v>
      </c>
      <c r="E16" s="264">
        <f>39344042+425304+2072000+1754726+363000</f>
        <v>43959072</v>
      </c>
      <c r="F16" s="264">
        <f>E16-913450</f>
        <v>43045622</v>
      </c>
      <c r="G16" s="483">
        <f t="shared" si="1"/>
        <v>95.68518191714233</v>
      </c>
      <c r="I16" s="265"/>
      <c r="J16" s="265"/>
      <c r="K16" s="272"/>
      <c r="L16" s="272"/>
      <c r="M16" s="272"/>
    </row>
    <row r="17" spans="1:256" ht="31.2" x14ac:dyDescent="0.3">
      <c r="A17" s="481" t="s">
        <v>421</v>
      </c>
      <c r="B17" s="449" t="s">
        <v>374</v>
      </c>
      <c r="C17" s="271">
        <f>C18+C19+C20</f>
        <v>43895135</v>
      </c>
      <c r="D17" s="271">
        <f>D18+D19+D20</f>
        <v>4605894</v>
      </c>
      <c r="E17" s="271">
        <f>E18+E19+E20</f>
        <v>46809767</v>
      </c>
      <c r="F17" s="271">
        <f>F18+F19+F20</f>
        <v>4190810</v>
      </c>
      <c r="G17" s="482">
        <f t="shared" si="1"/>
        <v>90.987981920556564</v>
      </c>
      <c r="H17" s="265"/>
      <c r="I17" s="265"/>
      <c r="J17" s="265"/>
      <c r="K17" s="272"/>
      <c r="L17" s="272"/>
      <c r="M17" s="272"/>
    </row>
    <row r="18" spans="1:256" ht="29.25" customHeight="1" x14ac:dyDescent="0.3">
      <c r="A18" s="485" t="s">
        <v>422</v>
      </c>
      <c r="B18" s="273" t="s">
        <v>375</v>
      </c>
      <c r="C18" s="274"/>
      <c r="D18" s="274"/>
      <c r="E18" s="274"/>
      <c r="F18" s="274"/>
      <c r="G18" s="482"/>
      <c r="I18" s="265"/>
      <c r="J18" s="265"/>
      <c r="K18" s="272"/>
      <c r="L18" s="272"/>
      <c r="M18" s="272"/>
    </row>
    <row r="19" spans="1:256" ht="31.2" x14ac:dyDescent="0.3">
      <c r="A19" s="485" t="s">
        <v>423</v>
      </c>
      <c r="B19" s="269" t="s">
        <v>377</v>
      </c>
      <c r="C19" s="274">
        <f>373250+703500</f>
        <v>1076750</v>
      </c>
      <c r="D19" s="274">
        <f>C19-981077</f>
        <v>95673</v>
      </c>
      <c r="E19" s="274">
        <f>373250+703500</f>
        <v>1076750</v>
      </c>
      <c r="F19" s="274">
        <v>41551</v>
      </c>
      <c r="G19" s="483">
        <f t="shared" si="1"/>
        <v>43.430225873548437</v>
      </c>
      <c r="I19" s="265"/>
      <c r="J19" s="265"/>
      <c r="K19" s="272"/>
      <c r="L19" s="272"/>
      <c r="M19" s="272"/>
    </row>
    <row r="20" spans="1:256" x14ac:dyDescent="0.3">
      <c r="A20" s="485" t="s">
        <v>424</v>
      </c>
      <c r="B20" s="273" t="s">
        <v>425</v>
      </c>
      <c r="C20" s="274">
        <v>42818385</v>
      </c>
      <c r="D20" s="274">
        <f>C20-38308164</f>
        <v>4510221</v>
      </c>
      <c r="E20" s="274">
        <v>45733017</v>
      </c>
      <c r="F20" s="274">
        <f>E20-41583758</f>
        <v>4149259</v>
      </c>
      <c r="G20" s="483">
        <f t="shared" si="1"/>
        <v>91.996800156799409</v>
      </c>
      <c r="I20" s="265"/>
      <c r="J20" s="265"/>
    </row>
    <row r="21" spans="1:256" x14ac:dyDescent="0.3">
      <c r="A21" s="486" t="s">
        <v>426</v>
      </c>
      <c r="B21" s="449" t="s">
        <v>427</v>
      </c>
      <c r="C21" s="271">
        <v>0</v>
      </c>
      <c r="D21" s="271">
        <v>0</v>
      </c>
      <c r="E21" s="271">
        <v>0</v>
      </c>
      <c r="F21" s="271">
        <v>0</v>
      </c>
      <c r="G21" s="482"/>
      <c r="H21" s="275"/>
      <c r="I21" s="265"/>
      <c r="J21" s="26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75"/>
      <c r="FY21" s="275"/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/>
      <c r="GK21" s="275"/>
      <c r="GL21" s="275"/>
      <c r="GM21" s="275"/>
      <c r="GN21" s="275"/>
      <c r="GO21" s="275"/>
      <c r="GP21" s="275"/>
      <c r="GQ21" s="275"/>
      <c r="GR21" s="275"/>
      <c r="GS21" s="275"/>
      <c r="GT21" s="275"/>
      <c r="GU21" s="275"/>
      <c r="GV21" s="275"/>
      <c r="GW21" s="275"/>
      <c r="GX21" s="275"/>
      <c r="GY21" s="275"/>
      <c r="GZ21" s="275"/>
      <c r="HA21" s="275"/>
      <c r="HB21" s="275"/>
      <c r="HC21" s="275"/>
      <c r="HD21" s="275"/>
      <c r="HE21" s="275"/>
      <c r="HF21" s="275"/>
      <c r="HG21" s="275"/>
      <c r="HH21" s="275"/>
      <c r="HI21" s="275"/>
      <c r="HJ21" s="275"/>
      <c r="HK21" s="275"/>
      <c r="HL21" s="275"/>
      <c r="HM21" s="275"/>
      <c r="HN21" s="275"/>
      <c r="HO21" s="275"/>
      <c r="HP21" s="275"/>
      <c r="HQ21" s="275"/>
      <c r="HR21" s="275"/>
      <c r="HS21" s="275"/>
      <c r="HT21" s="275"/>
      <c r="HU21" s="275"/>
      <c r="HV21" s="275"/>
      <c r="HW21" s="275"/>
      <c r="HX21" s="275"/>
      <c r="HY21" s="275"/>
      <c r="HZ21" s="275"/>
      <c r="IA21" s="275"/>
      <c r="IB21" s="275"/>
      <c r="IC21" s="275"/>
      <c r="ID21" s="275"/>
      <c r="IE21" s="275"/>
      <c r="IF21" s="275"/>
      <c r="IG21" s="275"/>
      <c r="IH21" s="275"/>
      <c r="II21" s="275"/>
      <c r="IJ21" s="275"/>
      <c r="IK21" s="275"/>
      <c r="IL21" s="275"/>
      <c r="IM21" s="275"/>
      <c r="IN21" s="275"/>
      <c r="IO21" s="275"/>
      <c r="IP21" s="275"/>
      <c r="IQ21" s="275"/>
      <c r="IR21" s="275"/>
      <c r="IS21" s="275"/>
      <c r="IT21" s="275"/>
      <c r="IU21" s="275"/>
      <c r="IV21" s="275"/>
    </row>
    <row r="22" spans="1:256" x14ac:dyDescent="0.3">
      <c r="A22" s="486" t="s">
        <v>428</v>
      </c>
      <c r="B22" s="449" t="s">
        <v>429</v>
      </c>
      <c r="C22" s="271">
        <v>4837400</v>
      </c>
      <c r="D22" s="271">
        <v>4837400</v>
      </c>
      <c r="E22" s="271">
        <v>11537400</v>
      </c>
      <c r="F22" s="271">
        <v>11537400</v>
      </c>
      <c r="G22" s="482">
        <f>F22/D22*100</f>
        <v>238.50415512465375</v>
      </c>
      <c r="I22" s="265"/>
      <c r="J22" s="265"/>
    </row>
    <row r="23" spans="1:256" ht="31.2" x14ac:dyDescent="0.3">
      <c r="A23" s="485" t="s">
        <v>430</v>
      </c>
      <c r="B23" s="273" t="s">
        <v>431</v>
      </c>
      <c r="C23" s="274"/>
      <c r="D23" s="274"/>
      <c r="E23" s="274"/>
      <c r="F23" s="274"/>
      <c r="G23" s="482"/>
      <c r="I23" s="265"/>
      <c r="J23" s="265"/>
    </row>
    <row r="24" spans="1:256" ht="31.2" x14ac:dyDescent="0.3">
      <c r="A24" s="485" t="s">
        <v>432</v>
      </c>
      <c r="B24" s="273" t="s">
        <v>433</v>
      </c>
      <c r="C24" s="274"/>
      <c r="D24" s="274"/>
      <c r="E24" s="274"/>
      <c r="F24" s="274"/>
      <c r="G24" s="482"/>
      <c r="I24" s="265"/>
      <c r="J24" s="265"/>
    </row>
    <row r="25" spans="1:256" ht="31.2" x14ac:dyDescent="0.3">
      <c r="A25" s="485" t="s">
        <v>434</v>
      </c>
      <c r="B25" s="269" t="s">
        <v>435</v>
      </c>
      <c r="C25" s="274"/>
      <c r="D25" s="274"/>
      <c r="E25" s="274"/>
      <c r="F25" s="274"/>
      <c r="G25" s="482"/>
      <c r="I25" s="265"/>
      <c r="J25" s="265"/>
    </row>
    <row r="26" spans="1:256" ht="29.25" customHeight="1" x14ac:dyDescent="0.3">
      <c r="A26" s="485" t="s">
        <v>436</v>
      </c>
      <c r="B26" s="273" t="s">
        <v>437</v>
      </c>
      <c r="C26" s="274"/>
      <c r="D26" s="274"/>
      <c r="E26" s="274"/>
      <c r="F26" s="274"/>
      <c r="G26" s="482"/>
      <c r="I26" s="265"/>
      <c r="J26" s="265"/>
    </row>
    <row r="27" spans="1:256" x14ac:dyDescent="0.3">
      <c r="A27" s="487" t="s">
        <v>438</v>
      </c>
      <c r="B27" s="449" t="s">
        <v>439</v>
      </c>
      <c r="C27" s="271">
        <v>0</v>
      </c>
      <c r="D27" s="271">
        <v>0</v>
      </c>
      <c r="E27" s="271">
        <v>0</v>
      </c>
      <c r="F27" s="271">
        <v>0</v>
      </c>
      <c r="G27" s="482"/>
      <c r="H27" s="275"/>
      <c r="I27" s="265"/>
      <c r="J27" s="26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5"/>
      <c r="FL27" s="275"/>
      <c r="FM27" s="275"/>
      <c r="FN27" s="275"/>
      <c r="FO27" s="275"/>
      <c r="FP27" s="275"/>
      <c r="FQ27" s="275"/>
      <c r="FR27" s="275"/>
      <c r="FS27" s="275"/>
      <c r="FT27" s="275"/>
      <c r="FU27" s="275"/>
      <c r="FV27" s="275"/>
      <c r="FW27" s="275"/>
      <c r="FX27" s="275"/>
      <c r="FY27" s="275"/>
      <c r="FZ27" s="275"/>
      <c r="GA27" s="275"/>
      <c r="GB27" s="275"/>
      <c r="GC27" s="275"/>
      <c r="GD27" s="275"/>
      <c r="GE27" s="275"/>
      <c r="GF27" s="275"/>
      <c r="GG27" s="275"/>
      <c r="GH27" s="275"/>
      <c r="GI27" s="275"/>
      <c r="GJ27" s="275"/>
      <c r="GK27" s="275"/>
      <c r="GL27" s="275"/>
      <c r="GM27" s="275"/>
      <c r="GN27" s="275"/>
      <c r="GO27" s="275"/>
      <c r="GP27" s="275"/>
      <c r="GQ27" s="275"/>
      <c r="GR27" s="275"/>
      <c r="GS27" s="275"/>
      <c r="GT27" s="275"/>
      <c r="GU27" s="275"/>
      <c r="GV27" s="275"/>
      <c r="GW27" s="275"/>
      <c r="GX27" s="275"/>
      <c r="GY27" s="275"/>
      <c r="GZ27" s="275"/>
      <c r="HA27" s="275"/>
      <c r="HB27" s="275"/>
      <c r="HC27" s="275"/>
      <c r="HD27" s="275"/>
      <c r="HE27" s="275"/>
      <c r="HF27" s="275"/>
      <c r="HG27" s="275"/>
      <c r="HH27" s="275"/>
      <c r="HI27" s="275"/>
      <c r="HJ27" s="275"/>
      <c r="HK27" s="275"/>
      <c r="HL27" s="275"/>
      <c r="HM27" s="275"/>
      <c r="HN27" s="275"/>
      <c r="HO27" s="275"/>
      <c r="HP27" s="275"/>
      <c r="HQ27" s="275"/>
      <c r="HR27" s="275"/>
      <c r="HS27" s="275"/>
      <c r="HT27" s="275"/>
      <c r="HU27" s="275"/>
      <c r="HV27" s="275"/>
      <c r="HW27" s="275"/>
      <c r="HX27" s="275"/>
      <c r="HY27" s="275"/>
      <c r="HZ27" s="275"/>
      <c r="IA27" s="275"/>
      <c r="IB27" s="275"/>
      <c r="IC27" s="275"/>
      <c r="ID27" s="275"/>
      <c r="IE27" s="275"/>
      <c r="IF27" s="275"/>
      <c r="IG27" s="275"/>
      <c r="IH27" s="275"/>
      <c r="II27" s="275"/>
      <c r="IJ27" s="275"/>
      <c r="IK27" s="275"/>
      <c r="IL27" s="275"/>
      <c r="IM27" s="275"/>
      <c r="IN27" s="275"/>
      <c r="IO27" s="275"/>
      <c r="IP27" s="275"/>
      <c r="IQ27" s="275"/>
      <c r="IR27" s="275"/>
      <c r="IS27" s="275"/>
      <c r="IT27" s="275"/>
      <c r="IU27" s="275"/>
      <c r="IV27" s="275"/>
    </row>
    <row r="28" spans="1:256" x14ac:dyDescent="0.3">
      <c r="A28" s="481" t="s">
        <v>440</v>
      </c>
      <c r="B28" s="449" t="s">
        <v>441</v>
      </c>
      <c r="C28" s="271">
        <f>C29+C34</f>
        <v>3550644</v>
      </c>
      <c r="D28" s="271">
        <f>D29+D34</f>
        <v>3550644</v>
      </c>
      <c r="E28" s="271">
        <f>E29+E34</f>
        <v>3550644</v>
      </c>
      <c r="F28" s="271">
        <f>F29+F34</f>
        <v>3550644</v>
      </c>
      <c r="G28" s="482">
        <f>F28/D28*100</f>
        <v>100</v>
      </c>
      <c r="I28" s="265"/>
      <c r="J28" s="265"/>
    </row>
    <row r="29" spans="1:256" x14ac:dyDescent="0.3">
      <c r="A29" s="488" t="s">
        <v>442</v>
      </c>
      <c r="B29" s="269" t="s">
        <v>443</v>
      </c>
      <c r="C29" s="264">
        <v>3550644</v>
      </c>
      <c r="D29" s="264">
        <v>3550644</v>
      </c>
      <c r="E29" s="264">
        <v>3550644</v>
      </c>
      <c r="F29" s="264">
        <v>3550644</v>
      </c>
      <c r="G29" s="483">
        <f>F29/D29*100</f>
        <v>100</v>
      </c>
      <c r="I29" s="265"/>
      <c r="J29" s="265"/>
    </row>
    <row r="30" spans="1:256" x14ac:dyDescent="0.3">
      <c r="A30" s="488" t="s">
        <v>444</v>
      </c>
      <c r="B30" s="269" t="s">
        <v>445</v>
      </c>
      <c r="C30" s="264"/>
      <c r="D30" s="264"/>
      <c r="E30" s="264"/>
      <c r="F30" s="264"/>
      <c r="G30" s="482"/>
      <c r="I30" s="265"/>
      <c r="J30" s="265"/>
    </row>
    <row r="31" spans="1:256" ht="28.5" customHeight="1" x14ac:dyDescent="0.3">
      <c r="A31" s="488" t="s">
        <v>446</v>
      </c>
      <c r="B31" s="269" t="s">
        <v>447</v>
      </c>
      <c r="C31" s="264"/>
      <c r="D31" s="264"/>
      <c r="E31" s="264"/>
      <c r="F31" s="264"/>
      <c r="G31" s="482"/>
      <c r="I31" s="265"/>
      <c r="J31" s="265"/>
    </row>
    <row r="32" spans="1:256" x14ac:dyDescent="0.3">
      <c r="A32" s="488" t="s">
        <v>448</v>
      </c>
      <c r="B32" s="269" t="s">
        <v>449</v>
      </c>
      <c r="C32" s="264"/>
      <c r="D32" s="264"/>
      <c r="E32" s="264"/>
      <c r="F32" s="264"/>
      <c r="G32" s="482"/>
      <c r="I32" s="265"/>
      <c r="J32" s="265"/>
    </row>
    <row r="33" spans="1:256" x14ac:dyDescent="0.3">
      <c r="A33" s="488" t="s">
        <v>450</v>
      </c>
      <c r="B33" s="269" t="s">
        <v>451</v>
      </c>
      <c r="C33" s="264"/>
      <c r="D33" s="264"/>
      <c r="E33" s="264"/>
      <c r="F33" s="264"/>
      <c r="G33" s="482"/>
      <c r="I33" s="265"/>
      <c r="J33" s="265"/>
    </row>
    <row r="34" spans="1:256" ht="27.75" customHeight="1" x14ac:dyDescent="0.3">
      <c r="A34" s="488" t="s">
        <v>452</v>
      </c>
      <c r="B34" s="269" t="s">
        <v>453</v>
      </c>
      <c r="C34" s="264"/>
      <c r="D34" s="264"/>
      <c r="E34" s="264"/>
      <c r="F34" s="264"/>
      <c r="G34" s="482"/>
      <c r="I34" s="265"/>
      <c r="J34" s="265"/>
    </row>
    <row r="35" spans="1:256" x14ac:dyDescent="0.3">
      <c r="A35" s="488" t="s">
        <v>454</v>
      </c>
      <c r="B35" s="269" t="s">
        <v>455</v>
      </c>
      <c r="C35" s="264"/>
      <c r="D35" s="264"/>
      <c r="E35" s="264"/>
      <c r="F35" s="264"/>
      <c r="G35" s="482"/>
      <c r="I35" s="265"/>
      <c r="J35" s="265"/>
    </row>
    <row r="36" spans="1:256" ht="27" customHeight="1" x14ac:dyDescent="0.3">
      <c r="A36" s="481" t="s">
        <v>456</v>
      </c>
      <c r="B36" s="269" t="s">
        <v>457</v>
      </c>
      <c r="C36" s="271"/>
      <c r="D36" s="271">
        <v>0</v>
      </c>
      <c r="E36" s="271"/>
      <c r="F36" s="271">
        <v>0</v>
      </c>
      <c r="G36" s="482"/>
      <c r="I36" s="265"/>
      <c r="J36" s="265"/>
    </row>
    <row r="37" spans="1:256" x14ac:dyDescent="0.3">
      <c r="A37" s="400" t="s">
        <v>458</v>
      </c>
      <c r="B37" s="269" t="s">
        <v>459</v>
      </c>
      <c r="C37" s="264"/>
      <c r="D37" s="264">
        <v>0</v>
      </c>
      <c r="E37" s="264"/>
      <c r="F37" s="264">
        <v>0</v>
      </c>
      <c r="G37" s="482"/>
      <c r="I37" s="265"/>
      <c r="J37" s="265"/>
    </row>
    <row r="38" spans="1:256" ht="31.2" x14ac:dyDescent="0.3">
      <c r="A38" s="488" t="s">
        <v>460</v>
      </c>
      <c r="B38" s="269" t="s">
        <v>461</v>
      </c>
      <c r="C38" s="264"/>
      <c r="D38" s="264"/>
      <c r="E38" s="264"/>
      <c r="F38" s="264"/>
      <c r="G38" s="482"/>
      <c r="I38" s="265"/>
      <c r="J38" s="265"/>
    </row>
    <row r="39" spans="1:256" ht="46.8" x14ac:dyDescent="0.3">
      <c r="A39" s="488" t="s">
        <v>462</v>
      </c>
      <c r="B39" s="269" t="s">
        <v>463</v>
      </c>
      <c r="C39" s="264"/>
      <c r="D39" s="264"/>
      <c r="E39" s="264"/>
      <c r="F39" s="264"/>
      <c r="G39" s="482"/>
      <c r="I39" s="265"/>
      <c r="J39" s="265"/>
    </row>
    <row r="40" spans="1:256" ht="31.2" x14ac:dyDescent="0.3">
      <c r="A40" s="488" t="s">
        <v>464</v>
      </c>
      <c r="B40" s="269" t="s">
        <v>465</v>
      </c>
      <c r="C40" s="264"/>
      <c r="D40" s="264"/>
      <c r="E40" s="264"/>
      <c r="F40" s="264"/>
      <c r="G40" s="482"/>
      <c r="I40" s="265"/>
      <c r="J40" s="265"/>
    </row>
    <row r="41" spans="1:256" ht="31.2" x14ac:dyDescent="0.3">
      <c r="A41" s="488" t="s">
        <v>466</v>
      </c>
      <c r="B41" s="269" t="s">
        <v>467</v>
      </c>
      <c r="C41" s="264"/>
      <c r="D41" s="264"/>
      <c r="E41" s="264"/>
      <c r="F41" s="264"/>
      <c r="G41" s="482"/>
      <c r="I41" s="265"/>
      <c r="J41" s="265"/>
    </row>
    <row r="42" spans="1:256" ht="31.2" x14ac:dyDescent="0.3">
      <c r="A42" s="488" t="s">
        <v>468</v>
      </c>
      <c r="B42" s="269" t="s">
        <v>469</v>
      </c>
      <c r="C42" s="264"/>
      <c r="D42" s="264"/>
      <c r="E42" s="264"/>
      <c r="F42" s="264"/>
      <c r="G42" s="482"/>
      <c r="I42" s="265"/>
      <c r="J42" s="265"/>
    </row>
    <row r="43" spans="1:256" x14ac:dyDescent="0.3">
      <c r="A43" s="481" t="s">
        <v>470</v>
      </c>
      <c r="B43" s="449" t="s">
        <v>471</v>
      </c>
      <c r="C43" s="271"/>
      <c r="D43" s="271">
        <f>D44+D45</f>
        <v>41854</v>
      </c>
      <c r="E43" s="271"/>
      <c r="F43" s="271">
        <f>F44+F45</f>
        <v>49538</v>
      </c>
      <c r="G43" s="482">
        <f t="shared" ref="G43:G44" si="2">F43/D43*100</f>
        <v>118.35905767668562</v>
      </c>
      <c r="I43" s="265"/>
      <c r="J43" s="265"/>
    </row>
    <row r="44" spans="1:256" x14ac:dyDescent="0.3">
      <c r="A44" s="481" t="s">
        <v>472</v>
      </c>
      <c r="B44" s="269" t="s">
        <v>473</v>
      </c>
      <c r="C44" s="271"/>
      <c r="D44" s="271">
        <v>41854</v>
      </c>
      <c r="E44" s="271"/>
      <c r="F44" s="271">
        <v>49538</v>
      </c>
      <c r="G44" s="482">
        <f t="shared" si="2"/>
        <v>118.35905767668562</v>
      </c>
      <c r="I44" s="265"/>
      <c r="J44" s="265"/>
    </row>
    <row r="45" spans="1:256" x14ac:dyDescent="0.3">
      <c r="A45" s="481" t="s">
        <v>474</v>
      </c>
      <c r="B45" s="269" t="s">
        <v>475</v>
      </c>
      <c r="C45" s="276"/>
      <c r="D45" s="276">
        <f>SUM(D46:D47)</f>
        <v>0</v>
      </c>
      <c r="E45" s="276"/>
      <c r="F45" s="276">
        <f>SUM(F46:F47)</f>
        <v>0</v>
      </c>
      <c r="G45" s="482"/>
      <c r="H45" s="277"/>
      <c r="I45" s="265"/>
      <c r="J45" s="265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7"/>
      <c r="GC45" s="277"/>
      <c r="GD45" s="277"/>
      <c r="GE45" s="277"/>
      <c r="GF45" s="277"/>
      <c r="GG45" s="277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277"/>
      <c r="HC45" s="277"/>
      <c r="HD45" s="277"/>
      <c r="HE45" s="277"/>
      <c r="HF45" s="277"/>
      <c r="HG45" s="277"/>
      <c r="HH45" s="277"/>
      <c r="HI45" s="277"/>
      <c r="HJ45" s="277"/>
      <c r="HK45" s="277"/>
      <c r="HL45" s="277"/>
      <c r="HM45" s="277"/>
      <c r="HN45" s="277"/>
      <c r="HO45" s="277"/>
      <c r="HP45" s="277"/>
      <c r="HQ45" s="277"/>
      <c r="HR45" s="277"/>
      <c r="HS45" s="277"/>
      <c r="HT45" s="277"/>
      <c r="HU45" s="277"/>
      <c r="HV45" s="277"/>
      <c r="HW45" s="277"/>
      <c r="HX45" s="277"/>
      <c r="HY45" s="277"/>
      <c r="HZ45" s="277"/>
      <c r="IA45" s="277"/>
      <c r="IB45" s="277"/>
      <c r="IC45" s="277"/>
      <c r="ID45" s="277"/>
      <c r="IE45" s="277"/>
      <c r="IF45" s="277"/>
      <c r="IG45" s="277"/>
      <c r="IH45" s="277"/>
      <c r="II45" s="277"/>
      <c r="IJ45" s="277"/>
      <c r="IK45" s="277"/>
      <c r="IL45" s="277"/>
      <c r="IM45" s="277"/>
      <c r="IN45" s="277"/>
      <c r="IO45" s="277"/>
      <c r="IP45" s="277"/>
      <c r="IQ45" s="277"/>
      <c r="IR45" s="277"/>
      <c r="IS45" s="277"/>
      <c r="IT45" s="277"/>
      <c r="IU45" s="277"/>
      <c r="IV45" s="277"/>
    </row>
    <row r="46" spans="1:256" x14ac:dyDescent="0.3">
      <c r="A46" s="400" t="s">
        <v>476</v>
      </c>
      <c r="B46" s="269" t="s">
        <v>477</v>
      </c>
      <c r="C46" s="266"/>
      <c r="D46" s="266"/>
      <c r="E46" s="266"/>
      <c r="F46" s="266"/>
      <c r="G46" s="482"/>
      <c r="H46" s="277"/>
      <c r="I46" s="265"/>
      <c r="J46" s="265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7"/>
      <c r="FS46" s="277"/>
      <c r="FT46" s="277"/>
      <c r="FU46" s="277"/>
      <c r="FV46" s="277"/>
      <c r="FW46" s="277"/>
      <c r="FX46" s="277"/>
      <c r="FY46" s="277"/>
      <c r="FZ46" s="277"/>
      <c r="GA46" s="277"/>
      <c r="GB46" s="277"/>
      <c r="GC46" s="277"/>
      <c r="GD46" s="277"/>
      <c r="GE46" s="277"/>
      <c r="GF46" s="277"/>
      <c r="GG46" s="277"/>
      <c r="GH46" s="277"/>
      <c r="GI46" s="277"/>
      <c r="GJ46" s="277"/>
      <c r="GK46" s="277"/>
      <c r="GL46" s="277"/>
      <c r="GM46" s="277"/>
      <c r="GN46" s="277"/>
      <c r="GO46" s="277"/>
      <c r="GP46" s="277"/>
      <c r="GQ46" s="277"/>
      <c r="GR46" s="277"/>
      <c r="GS46" s="277"/>
      <c r="GT46" s="277"/>
      <c r="GU46" s="277"/>
      <c r="GV46" s="277"/>
      <c r="GW46" s="277"/>
      <c r="GX46" s="277"/>
      <c r="GY46" s="277"/>
      <c r="GZ46" s="277"/>
      <c r="HA46" s="277"/>
      <c r="HB46" s="277"/>
      <c r="HC46" s="277"/>
      <c r="HD46" s="277"/>
      <c r="HE46" s="277"/>
      <c r="HF46" s="277"/>
      <c r="HG46" s="277"/>
      <c r="HH46" s="277"/>
      <c r="HI46" s="277"/>
      <c r="HJ46" s="277"/>
      <c r="HK46" s="277"/>
      <c r="HL46" s="277"/>
      <c r="HM46" s="277"/>
      <c r="HN46" s="277"/>
      <c r="HO46" s="277"/>
      <c r="HP46" s="277"/>
      <c r="HQ46" s="277"/>
      <c r="HR46" s="277"/>
      <c r="HS46" s="277"/>
      <c r="HT46" s="277"/>
      <c r="HU46" s="277"/>
      <c r="HV46" s="277"/>
      <c r="HW46" s="277"/>
      <c r="HX46" s="277"/>
      <c r="HY46" s="277"/>
      <c r="HZ46" s="277"/>
      <c r="IA46" s="277"/>
      <c r="IB46" s="277"/>
      <c r="IC46" s="277"/>
      <c r="ID46" s="277"/>
      <c r="IE46" s="277"/>
      <c r="IF46" s="277"/>
      <c r="IG46" s="277"/>
      <c r="IH46" s="277"/>
      <c r="II46" s="277"/>
      <c r="IJ46" s="277"/>
      <c r="IK46" s="277"/>
      <c r="IL46" s="277"/>
      <c r="IM46" s="277"/>
      <c r="IN46" s="277"/>
      <c r="IO46" s="277"/>
      <c r="IP46" s="277"/>
      <c r="IQ46" s="277"/>
      <c r="IR46" s="277"/>
      <c r="IS46" s="277"/>
      <c r="IT46" s="277"/>
      <c r="IU46" s="277"/>
      <c r="IV46" s="277"/>
    </row>
    <row r="47" spans="1:256" ht="31.2" x14ac:dyDescent="0.3">
      <c r="A47" s="400" t="s">
        <v>478</v>
      </c>
      <c r="B47" s="269" t="s">
        <v>479</v>
      </c>
      <c r="C47" s="266"/>
      <c r="D47" s="266"/>
      <c r="E47" s="266"/>
      <c r="F47" s="266"/>
      <c r="G47" s="482"/>
      <c r="H47" s="277"/>
      <c r="I47" s="265"/>
      <c r="J47" s="265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  <c r="FL47" s="277"/>
      <c r="FM47" s="277"/>
      <c r="FN47" s="277"/>
      <c r="FO47" s="277"/>
      <c r="FP47" s="277"/>
      <c r="FQ47" s="277"/>
      <c r="FR47" s="277"/>
      <c r="FS47" s="277"/>
      <c r="FT47" s="277"/>
      <c r="FU47" s="277"/>
      <c r="FV47" s="277"/>
      <c r="FW47" s="277"/>
      <c r="FX47" s="277"/>
      <c r="FY47" s="277"/>
      <c r="FZ47" s="277"/>
      <c r="GA47" s="277"/>
      <c r="GB47" s="277"/>
      <c r="GC47" s="277"/>
      <c r="GD47" s="277"/>
      <c r="GE47" s="277"/>
      <c r="GF47" s="277"/>
      <c r="GG47" s="277"/>
      <c r="GH47" s="277"/>
      <c r="GI47" s="277"/>
      <c r="GJ47" s="277"/>
      <c r="GK47" s="277"/>
      <c r="GL47" s="277"/>
      <c r="GM47" s="277"/>
      <c r="GN47" s="277"/>
      <c r="GO47" s="277"/>
      <c r="GP47" s="277"/>
      <c r="GQ47" s="277"/>
      <c r="GR47" s="277"/>
      <c r="GS47" s="277"/>
      <c r="GT47" s="277"/>
      <c r="GU47" s="277"/>
      <c r="GV47" s="277"/>
      <c r="GW47" s="277"/>
      <c r="GX47" s="277"/>
      <c r="GY47" s="277"/>
      <c r="GZ47" s="277"/>
      <c r="HA47" s="277"/>
      <c r="HB47" s="277"/>
      <c r="HC47" s="277"/>
      <c r="HD47" s="277"/>
      <c r="HE47" s="277"/>
      <c r="HF47" s="277"/>
      <c r="HG47" s="277"/>
      <c r="HH47" s="277"/>
      <c r="HI47" s="277"/>
      <c r="HJ47" s="277"/>
      <c r="HK47" s="277"/>
      <c r="HL47" s="277"/>
      <c r="HM47" s="277"/>
      <c r="HN47" s="277"/>
      <c r="HO47" s="277"/>
      <c r="HP47" s="277"/>
      <c r="HQ47" s="277"/>
      <c r="HR47" s="277"/>
      <c r="HS47" s="277"/>
      <c r="HT47" s="277"/>
      <c r="HU47" s="277"/>
      <c r="HV47" s="277"/>
      <c r="HW47" s="277"/>
      <c r="HX47" s="277"/>
      <c r="HY47" s="277"/>
      <c r="HZ47" s="277"/>
      <c r="IA47" s="277"/>
      <c r="IB47" s="277"/>
      <c r="IC47" s="277"/>
      <c r="ID47" s="277"/>
      <c r="IE47" s="277"/>
      <c r="IF47" s="277"/>
      <c r="IG47" s="277"/>
      <c r="IH47" s="277"/>
      <c r="II47" s="277"/>
      <c r="IJ47" s="277"/>
      <c r="IK47" s="277"/>
      <c r="IL47" s="277"/>
      <c r="IM47" s="277"/>
      <c r="IN47" s="277"/>
      <c r="IO47" s="277"/>
      <c r="IP47" s="277"/>
      <c r="IQ47" s="277"/>
      <c r="IR47" s="277"/>
      <c r="IS47" s="277"/>
      <c r="IT47" s="277"/>
      <c r="IU47" s="277"/>
      <c r="IV47" s="277"/>
    </row>
    <row r="48" spans="1:256" x14ac:dyDescent="0.3">
      <c r="A48" s="481" t="s">
        <v>480</v>
      </c>
      <c r="B48" s="269" t="s">
        <v>481</v>
      </c>
      <c r="C48" s="271"/>
      <c r="D48" s="271">
        <f t="shared" ref="D48" si="3">D52+D53</f>
        <v>32858627</v>
      </c>
      <c r="E48" s="271"/>
      <c r="F48" s="271">
        <f t="shared" ref="F48" si="4">F52+F53</f>
        <v>130470695</v>
      </c>
      <c r="G48" s="482">
        <f>F48/D48*100</f>
        <v>397.06678857884111</v>
      </c>
      <c r="I48" s="265"/>
      <c r="J48" s="265"/>
    </row>
    <row r="49" spans="1:256" x14ac:dyDescent="0.3">
      <c r="A49" s="481" t="s">
        <v>482</v>
      </c>
      <c r="B49" s="269" t="s">
        <v>483</v>
      </c>
      <c r="C49" s="271"/>
      <c r="D49" s="271">
        <v>0</v>
      </c>
      <c r="E49" s="271"/>
      <c r="F49" s="271">
        <v>0</v>
      </c>
      <c r="G49" s="482"/>
      <c r="I49" s="265"/>
      <c r="J49" s="265"/>
    </row>
    <row r="50" spans="1:256" x14ac:dyDescent="0.3">
      <c r="A50" s="400" t="s">
        <v>484</v>
      </c>
      <c r="B50" s="269" t="s">
        <v>485</v>
      </c>
      <c r="C50" s="264"/>
      <c r="D50" s="264">
        <v>0</v>
      </c>
      <c r="E50" s="264"/>
      <c r="F50" s="264">
        <v>0</v>
      </c>
      <c r="G50" s="482"/>
      <c r="I50" s="265"/>
      <c r="J50" s="265"/>
    </row>
    <row r="51" spans="1:256" x14ac:dyDescent="0.3">
      <c r="A51" s="400" t="s">
        <v>486</v>
      </c>
      <c r="B51" s="269" t="s">
        <v>487</v>
      </c>
      <c r="C51" s="264"/>
      <c r="D51" s="264">
        <v>0</v>
      </c>
      <c r="E51" s="264"/>
      <c r="F51" s="264">
        <v>0</v>
      </c>
      <c r="G51" s="482"/>
      <c r="I51" s="265"/>
      <c r="J51" s="265"/>
    </row>
    <row r="52" spans="1:256" x14ac:dyDescent="0.3">
      <c r="A52" s="481" t="s">
        <v>488</v>
      </c>
      <c r="B52" s="449" t="s">
        <v>489</v>
      </c>
      <c r="C52" s="271"/>
      <c r="D52" s="489">
        <v>63620</v>
      </c>
      <c r="E52" s="271"/>
      <c r="F52" s="489">
        <v>109600</v>
      </c>
      <c r="G52" s="482">
        <f>F52/D52*100</f>
        <v>172.27287016661427</v>
      </c>
      <c r="H52" s="275"/>
      <c r="I52" s="265"/>
      <c r="J52" s="26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5"/>
      <c r="EL52" s="275"/>
      <c r="EM52" s="275"/>
      <c r="EN52" s="275"/>
      <c r="EO52" s="275"/>
      <c r="EP52" s="275"/>
      <c r="EQ52" s="275"/>
      <c r="ER52" s="275"/>
      <c r="ES52" s="275"/>
      <c r="ET52" s="275"/>
      <c r="EU52" s="275"/>
      <c r="EV52" s="275"/>
      <c r="EW52" s="275"/>
      <c r="EX52" s="275"/>
      <c r="EY52" s="275"/>
      <c r="EZ52" s="275"/>
      <c r="FA52" s="275"/>
      <c r="FB52" s="275"/>
      <c r="FC52" s="275"/>
      <c r="FD52" s="275"/>
      <c r="FE52" s="275"/>
      <c r="FF52" s="275"/>
      <c r="FG52" s="275"/>
      <c r="FH52" s="275"/>
      <c r="FI52" s="275"/>
      <c r="FJ52" s="275"/>
      <c r="FK52" s="275"/>
      <c r="FL52" s="275"/>
      <c r="FM52" s="275"/>
      <c r="FN52" s="275"/>
      <c r="FO52" s="275"/>
      <c r="FP52" s="275"/>
      <c r="FQ52" s="275"/>
      <c r="FR52" s="275"/>
      <c r="FS52" s="275"/>
      <c r="FT52" s="275"/>
      <c r="FU52" s="275"/>
      <c r="FV52" s="275"/>
      <c r="FW52" s="275"/>
      <c r="FX52" s="275"/>
      <c r="FY52" s="275"/>
      <c r="FZ52" s="275"/>
      <c r="GA52" s="275"/>
      <c r="GB52" s="275"/>
      <c r="GC52" s="275"/>
      <c r="GD52" s="275"/>
      <c r="GE52" s="275"/>
      <c r="GF52" s="275"/>
      <c r="GG52" s="275"/>
      <c r="GH52" s="275"/>
      <c r="GI52" s="275"/>
      <c r="GJ52" s="275"/>
      <c r="GK52" s="275"/>
      <c r="GL52" s="275"/>
      <c r="GM52" s="275"/>
      <c r="GN52" s="275"/>
      <c r="GO52" s="275"/>
      <c r="GP52" s="275"/>
      <c r="GQ52" s="275"/>
      <c r="GR52" s="275"/>
      <c r="GS52" s="275"/>
      <c r="GT52" s="275"/>
      <c r="GU52" s="275"/>
      <c r="GV52" s="275"/>
      <c r="GW52" s="275"/>
      <c r="GX52" s="275"/>
      <c r="GY52" s="275"/>
      <c r="GZ52" s="275"/>
      <c r="HA52" s="275"/>
      <c r="HB52" s="275"/>
      <c r="HC52" s="275"/>
      <c r="HD52" s="275"/>
      <c r="HE52" s="275"/>
      <c r="HF52" s="275"/>
      <c r="HG52" s="275"/>
      <c r="HH52" s="275"/>
      <c r="HI52" s="275"/>
      <c r="HJ52" s="275"/>
      <c r="HK52" s="275"/>
      <c r="HL52" s="275"/>
      <c r="HM52" s="275"/>
      <c r="HN52" s="275"/>
      <c r="HO52" s="275"/>
      <c r="HP52" s="275"/>
      <c r="HQ52" s="275"/>
      <c r="HR52" s="275"/>
      <c r="HS52" s="275"/>
      <c r="HT52" s="275"/>
      <c r="HU52" s="275"/>
      <c r="HV52" s="275"/>
      <c r="HW52" s="275"/>
      <c r="HX52" s="275"/>
      <c r="HY52" s="275"/>
      <c r="HZ52" s="275"/>
      <c r="IA52" s="275"/>
      <c r="IB52" s="275"/>
      <c r="IC52" s="275"/>
      <c r="ID52" s="275"/>
      <c r="IE52" s="275"/>
      <c r="IF52" s="275"/>
      <c r="IG52" s="275"/>
      <c r="IH52" s="275"/>
      <c r="II52" s="275"/>
      <c r="IJ52" s="275"/>
      <c r="IK52" s="275"/>
      <c r="IL52" s="275"/>
      <c r="IM52" s="275"/>
      <c r="IN52" s="275"/>
      <c r="IO52" s="275"/>
      <c r="IP52" s="275"/>
      <c r="IQ52" s="275"/>
      <c r="IR52" s="275"/>
      <c r="IS52" s="275"/>
      <c r="IT52" s="275"/>
      <c r="IU52" s="275"/>
      <c r="IV52" s="275"/>
    </row>
    <row r="53" spans="1:256" x14ac:dyDescent="0.3">
      <c r="A53" s="481" t="s">
        <v>490</v>
      </c>
      <c r="B53" s="449" t="s">
        <v>491</v>
      </c>
      <c r="C53" s="271"/>
      <c r="D53" s="489">
        <v>32795007</v>
      </c>
      <c r="E53" s="271"/>
      <c r="F53" s="489">
        <v>130361095</v>
      </c>
      <c r="G53" s="482">
        <f>F53/D53*100</f>
        <v>397.50287292208839</v>
      </c>
      <c r="H53" s="275"/>
      <c r="I53" s="265"/>
      <c r="J53" s="26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5"/>
      <c r="DV53" s="275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5"/>
      <c r="EL53" s="275"/>
      <c r="EM53" s="275"/>
      <c r="EN53" s="275"/>
      <c r="EO53" s="275"/>
      <c r="EP53" s="275"/>
      <c r="EQ53" s="275"/>
      <c r="ER53" s="275"/>
      <c r="ES53" s="275"/>
      <c r="ET53" s="275"/>
      <c r="EU53" s="275"/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  <c r="FF53" s="275"/>
      <c r="FG53" s="275"/>
      <c r="FH53" s="275"/>
      <c r="FI53" s="275"/>
      <c r="FJ53" s="275"/>
      <c r="FK53" s="275"/>
      <c r="FL53" s="275"/>
      <c r="FM53" s="275"/>
      <c r="FN53" s="275"/>
      <c r="FO53" s="275"/>
      <c r="FP53" s="275"/>
      <c r="FQ53" s="275"/>
      <c r="FR53" s="275"/>
      <c r="FS53" s="275"/>
      <c r="FT53" s="275"/>
      <c r="FU53" s="275"/>
      <c r="FV53" s="275"/>
      <c r="FW53" s="275"/>
      <c r="FX53" s="275"/>
      <c r="FY53" s="275"/>
      <c r="FZ53" s="275"/>
      <c r="GA53" s="275"/>
      <c r="GB53" s="275"/>
      <c r="GC53" s="275"/>
      <c r="GD53" s="275"/>
      <c r="GE53" s="275"/>
      <c r="GF53" s="275"/>
      <c r="GG53" s="275"/>
      <c r="GH53" s="275"/>
      <c r="GI53" s="275"/>
      <c r="GJ53" s="275"/>
      <c r="GK53" s="275"/>
      <c r="GL53" s="275"/>
      <c r="GM53" s="275"/>
      <c r="GN53" s="275"/>
      <c r="GO53" s="275"/>
      <c r="GP53" s="275"/>
      <c r="GQ53" s="275"/>
      <c r="GR53" s="275"/>
      <c r="GS53" s="275"/>
      <c r="GT53" s="275"/>
      <c r="GU53" s="275"/>
      <c r="GV53" s="275"/>
      <c r="GW53" s="275"/>
      <c r="GX53" s="275"/>
      <c r="GY53" s="275"/>
      <c r="GZ53" s="275"/>
      <c r="HA53" s="275"/>
      <c r="HB53" s="275"/>
      <c r="HC53" s="275"/>
      <c r="HD53" s="275"/>
      <c r="HE53" s="275"/>
      <c r="HF53" s="275"/>
      <c r="HG53" s="275"/>
      <c r="HH53" s="275"/>
      <c r="HI53" s="275"/>
      <c r="HJ53" s="275"/>
      <c r="HK53" s="275"/>
      <c r="HL53" s="275"/>
      <c r="HM53" s="275"/>
      <c r="HN53" s="275"/>
      <c r="HO53" s="275"/>
      <c r="HP53" s="275"/>
      <c r="HQ53" s="275"/>
      <c r="HR53" s="275"/>
      <c r="HS53" s="275"/>
      <c r="HT53" s="275"/>
      <c r="HU53" s="275"/>
      <c r="HV53" s="275"/>
      <c r="HW53" s="275"/>
      <c r="HX53" s="275"/>
      <c r="HY53" s="275"/>
      <c r="HZ53" s="275"/>
      <c r="IA53" s="275"/>
      <c r="IB53" s="275"/>
      <c r="IC53" s="275"/>
      <c r="ID53" s="275"/>
      <c r="IE53" s="275"/>
      <c r="IF53" s="275"/>
      <c r="IG53" s="275"/>
      <c r="IH53" s="275"/>
      <c r="II53" s="275"/>
      <c r="IJ53" s="275"/>
      <c r="IK53" s="275"/>
      <c r="IL53" s="275"/>
      <c r="IM53" s="275"/>
      <c r="IN53" s="275"/>
      <c r="IO53" s="275"/>
      <c r="IP53" s="275"/>
      <c r="IQ53" s="275"/>
      <c r="IR53" s="275"/>
      <c r="IS53" s="275"/>
      <c r="IT53" s="275"/>
      <c r="IU53" s="275"/>
      <c r="IV53" s="275"/>
    </row>
    <row r="54" spans="1:256" x14ac:dyDescent="0.3">
      <c r="A54" s="481" t="s">
        <v>492</v>
      </c>
      <c r="B54" s="449" t="s">
        <v>493</v>
      </c>
      <c r="C54" s="271"/>
      <c r="D54" s="271">
        <v>0</v>
      </c>
      <c r="E54" s="271"/>
      <c r="F54" s="271">
        <v>0</v>
      </c>
      <c r="G54" s="482"/>
      <c r="H54" s="275"/>
      <c r="I54" s="265"/>
      <c r="J54" s="26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5"/>
      <c r="EJ54" s="275"/>
      <c r="EK54" s="275"/>
      <c r="EL54" s="275"/>
      <c r="EM54" s="275"/>
      <c r="EN54" s="275"/>
      <c r="EO54" s="275"/>
      <c r="EP54" s="275"/>
      <c r="EQ54" s="275"/>
      <c r="ER54" s="275"/>
      <c r="ES54" s="275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5"/>
      <c r="FF54" s="275"/>
      <c r="FG54" s="275"/>
      <c r="FH54" s="275"/>
      <c r="FI54" s="275"/>
      <c r="FJ54" s="275"/>
      <c r="FK54" s="275"/>
      <c r="FL54" s="275"/>
      <c r="FM54" s="275"/>
      <c r="FN54" s="275"/>
      <c r="FO54" s="275"/>
      <c r="FP54" s="275"/>
      <c r="FQ54" s="275"/>
      <c r="FR54" s="275"/>
      <c r="FS54" s="275"/>
      <c r="FT54" s="275"/>
      <c r="FU54" s="275"/>
      <c r="FV54" s="275"/>
      <c r="FW54" s="275"/>
      <c r="FX54" s="275"/>
      <c r="FY54" s="275"/>
      <c r="FZ54" s="275"/>
      <c r="GA54" s="275"/>
      <c r="GB54" s="275"/>
      <c r="GC54" s="275"/>
      <c r="GD54" s="275"/>
      <c r="GE54" s="275"/>
      <c r="GF54" s="275"/>
      <c r="GG54" s="275"/>
      <c r="GH54" s="275"/>
      <c r="GI54" s="275"/>
      <c r="GJ54" s="275"/>
      <c r="GK54" s="275"/>
      <c r="GL54" s="275"/>
      <c r="GM54" s="275"/>
      <c r="GN54" s="275"/>
      <c r="GO54" s="275"/>
      <c r="GP54" s="275"/>
      <c r="GQ54" s="275"/>
      <c r="GR54" s="275"/>
      <c r="GS54" s="275"/>
      <c r="GT54" s="275"/>
      <c r="GU54" s="275"/>
      <c r="GV54" s="275"/>
      <c r="GW54" s="275"/>
      <c r="GX54" s="275"/>
      <c r="GY54" s="275"/>
      <c r="GZ54" s="275"/>
      <c r="HA54" s="275"/>
      <c r="HB54" s="275"/>
      <c r="HC54" s="275"/>
      <c r="HD54" s="275"/>
      <c r="HE54" s="275"/>
      <c r="HF54" s="275"/>
      <c r="HG54" s="275"/>
      <c r="HH54" s="275"/>
      <c r="HI54" s="275"/>
      <c r="HJ54" s="275"/>
      <c r="HK54" s="275"/>
      <c r="HL54" s="275"/>
      <c r="HM54" s="275"/>
      <c r="HN54" s="275"/>
      <c r="HO54" s="275"/>
      <c r="HP54" s="275"/>
      <c r="HQ54" s="275"/>
      <c r="HR54" s="275"/>
      <c r="HS54" s="275"/>
      <c r="HT54" s="275"/>
      <c r="HU54" s="275"/>
      <c r="HV54" s="275"/>
      <c r="HW54" s="275"/>
      <c r="HX54" s="275"/>
      <c r="HY54" s="275"/>
      <c r="HZ54" s="275"/>
      <c r="IA54" s="275"/>
      <c r="IB54" s="275"/>
      <c r="IC54" s="275"/>
      <c r="ID54" s="275"/>
      <c r="IE54" s="275"/>
      <c r="IF54" s="275"/>
      <c r="IG54" s="275"/>
      <c r="IH54" s="275"/>
      <c r="II54" s="275"/>
      <c r="IJ54" s="275"/>
      <c r="IK54" s="275"/>
      <c r="IL54" s="275"/>
      <c r="IM54" s="275"/>
      <c r="IN54" s="275"/>
      <c r="IO54" s="275"/>
      <c r="IP54" s="275"/>
      <c r="IQ54" s="275"/>
      <c r="IR54" s="275"/>
      <c r="IS54" s="275"/>
      <c r="IT54" s="275"/>
      <c r="IU54" s="275"/>
      <c r="IV54" s="275"/>
    </row>
    <row r="55" spans="1:256" x14ac:dyDescent="0.3">
      <c r="A55" s="481" t="s">
        <v>494</v>
      </c>
      <c r="B55" s="449" t="s">
        <v>495</v>
      </c>
      <c r="C55" s="271">
        <f>C56+C57+C58</f>
        <v>0</v>
      </c>
      <c r="D55" s="271">
        <f>D56+D57+D58</f>
        <v>10206473</v>
      </c>
      <c r="E55" s="271">
        <f>E56+E57+E58</f>
        <v>0</v>
      </c>
      <c r="F55" s="271">
        <f>F56+F57+F58</f>
        <v>17186499</v>
      </c>
      <c r="G55" s="482">
        <f>F55/D55*100</f>
        <v>168.38822774527497</v>
      </c>
      <c r="H55" s="275"/>
      <c r="I55" s="265"/>
      <c r="J55" s="26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5"/>
      <c r="EL55" s="275"/>
      <c r="EM55" s="275"/>
      <c r="EN55" s="275"/>
      <c r="EO55" s="275"/>
      <c r="EP55" s="275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275"/>
      <c r="FG55" s="275"/>
      <c r="FH55" s="275"/>
      <c r="FI55" s="275"/>
      <c r="FJ55" s="275"/>
      <c r="FK55" s="275"/>
      <c r="FL55" s="275"/>
      <c r="FM55" s="275"/>
      <c r="FN55" s="275"/>
      <c r="FO55" s="275"/>
      <c r="FP55" s="275"/>
      <c r="FQ55" s="275"/>
      <c r="FR55" s="275"/>
      <c r="FS55" s="275"/>
      <c r="FT55" s="275"/>
      <c r="FU55" s="275"/>
      <c r="FV55" s="275"/>
      <c r="FW55" s="275"/>
      <c r="FX55" s="275"/>
      <c r="FY55" s="275"/>
      <c r="FZ55" s="275"/>
      <c r="GA55" s="275"/>
      <c r="GB55" s="275"/>
      <c r="GC55" s="275"/>
      <c r="GD55" s="275"/>
      <c r="GE55" s="275"/>
      <c r="GF55" s="275"/>
      <c r="GG55" s="275"/>
      <c r="GH55" s="275"/>
      <c r="GI55" s="275"/>
      <c r="GJ55" s="275"/>
      <c r="GK55" s="275"/>
      <c r="GL55" s="275"/>
      <c r="GM55" s="275"/>
      <c r="GN55" s="275"/>
      <c r="GO55" s="275"/>
      <c r="GP55" s="275"/>
      <c r="GQ55" s="275"/>
      <c r="GR55" s="275"/>
      <c r="GS55" s="275"/>
      <c r="GT55" s="275"/>
      <c r="GU55" s="275"/>
      <c r="GV55" s="275"/>
      <c r="GW55" s="275"/>
      <c r="GX55" s="275"/>
      <c r="GY55" s="275"/>
      <c r="GZ55" s="275"/>
      <c r="HA55" s="275"/>
      <c r="HB55" s="275"/>
      <c r="HC55" s="275"/>
      <c r="HD55" s="275"/>
      <c r="HE55" s="275"/>
      <c r="HF55" s="275"/>
      <c r="HG55" s="275"/>
      <c r="HH55" s="275"/>
      <c r="HI55" s="275"/>
      <c r="HJ55" s="275"/>
      <c r="HK55" s="275"/>
      <c r="HL55" s="275"/>
      <c r="HM55" s="275"/>
      <c r="HN55" s="275"/>
      <c r="HO55" s="275"/>
      <c r="HP55" s="275"/>
      <c r="HQ55" s="275"/>
      <c r="HR55" s="275"/>
      <c r="HS55" s="275"/>
      <c r="HT55" s="275"/>
      <c r="HU55" s="275"/>
      <c r="HV55" s="275"/>
      <c r="HW55" s="275"/>
      <c r="HX55" s="275"/>
      <c r="HY55" s="275"/>
      <c r="HZ55" s="275"/>
      <c r="IA55" s="275"/>
      <c r="IB55" s="275"/>
      <c r="IC55" s="275"/>
      <c r="ID55" s="275"/>
      <c r="IE55" s="275"/>
      <c r="IF55" s="275"/>
      <c r="IG55" s="275"/>
      <c r="IH55" s="275"/>
      <c r="II55" s="275"/>
      <c r="IJ55" s="275"/>
      <c r="IK55" s="275"/>
      <c r="IL55" s="275"/>
      <c r="IM55" s="275"/>
      <c r="IN55" s="275"/>
      <c r="IO55" s="275"/>
      <c r="IP55" s="275"/>
      <c r="IQ55" s="275"/>
      <c r="IR55" s="275"/>
      <c r="IS55" s="275"/>
      <c r="IT55" s="275"/>
      <c r="IU55" s="275"/>
      <c r="IV55" s="275"/>
    </row>
    <row r="56" spans="1:256" x14ac:dyDescent="0.3">
      <c r="A56" s="400" t="s">
        <v>496</v>
      </c>
      <c r="B56" s="269" t="s">
        <v>497</v>
      </c>
      <c r="C56" s="264"/>
      <c r="D56" s="264">
        <v>10113548</v>
      </c>
      <c r="E56" s="264"/>
      <c r="F56" s="264">
        <v>10167126</v>
      </c>
      <c r="G56" s="483">
        <f>F56/D56*100</f>
        <v>100.52976462859522</v>
      </c>
      <c r="I56" s="265"/>
      <c r="J56" s="265"/>
    </row>
    <row r="57" spans="1:256" ht="31.2" x14ac:dyDescent="0.3">
      <c r="A57" s="400" t="s">
        <v>498</v>
      </c>
      <c r="B57" s="269" t="s">
        <v>499</v>
      </c>
      <c r="C57" s="264"/>
      <c r="D57" s="264">
        <v>62925</v>
      </c>
      <c r="E57" s="264"/>
      <c r="F57" s="264">
        <v>6969373</v>
      </c>
      <c r="G57" s="482"/>
      <c r="I57" s="265"/>
      <c r="J57" s="265"/>
    </row>
    <row r="58" spans="1:256" x14ac:dyDescent="0.3">
      <c r="A58" s="400" t="s">
        <v>500</v>
      </c>
      <c r="B58" s="269" t="s">
        <v>501</v>
      </c>
      <c r="C58" s="264"/>
      <c r="D58" s="264">
        <v>30000</v>
      </c>
      <c r="E58" s="264"/>
      <c r="F58" s="264">
        <v>50000</v>
      </c>
      <c r="G58" s="483">
        <f t="shared" ref="G58:G68" si="5">F58/D58*100</f>
        <v>166.66666666666669</v>
      </c>
      <c r="I58" s="265"/>
      <c r="J58" s="265"/>
    </row>
    <row r="59" spans="1:256" x14ac:dyDescent="0.3">
      <c r="A59" s="481" t="s">
        <v>502</v>
      </c>
      <c r="B59" s="449" t="s">
        <v>503</v>
      </c>
      <c r="C59" s="271">
        <f t="shared" ref="C59" si="6">C62+C63</f>
        <v>0</v>
      </c>
      <c r="D59" s="271">
        <f>D62+D63</f>
        <v>-102440</v>
      </c>
      <c r="E59" s="271">
        <f t="shared" ref="E59:F59" si="7">E62+E63</f>
        <v>0</v>
      </c>
      <c r="F59" s="271">
        <f t="shared" si="7"/>
        <v>106762</v>
      </c>
      <c r="G59" s="482">
        <f>F59/D59*100</f>
        <v>-104.2190550566185</v>
      </c>
      <c r="H59" s="275"/>
      <c r="I59" s="265"/>
      <c r="J59" s="26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  <c r="DK59" s="275"/>
      <c r="DL59" s="275"/>
      <c r="DM59" s="275"/>
      <c r="DN59" s="275"/>
      <c r="DO59" s="275"/>
      <c r="DP59" s="275"/>
      <c r="DQ59" s="275"/>
      <c r="DR59" s="275"/>
      <c r="DS59" s="275"/>
      <c r="DT59" s="275"/>
      <c r="DU59" s="275"/>
      <c r="DV59" s="275"/>
      <c r="DW59" s="275"/>
      <c r="DX59" s="275"/>
      <c r="DY59" s="275"/>
      <c r="DZ59" s="275"/>
      <c r="EA59" s="275"/>
      <c r="EB59" s="275"/>
      <c r="EC59" s="275"/>
      <c r="ED59" s="275"/>
      <c r="EE59" s="275"/>
      <c r="EF59" s="275"/>
      <c r="EG59" s="275"/>
      <c r="EH59" s="275"/>
      <c r="EI59" s="275"/>
      <c r="EJ59" s="275"/>
      <c r="EK59" s="275"/>
      <c r="EL59" s="275"/>
      <c r="EM59" s="275"/>
      <c r="EN59" s="275"/>
      <c r="EO59" s="275"/>
      <c r="EP59" s="275"/>
      <c r="EQ59" s="275"/>
      <c r="ER59" s="275"/>
      <c r="ES59" s="275"/>
      <c r="ET59" s="275"/>
      <c r="EU59" s="275"/>
      <c r="EV59" s="275"/>
      <c r="EW59" s="275"/>
      <c r="EX59" s="275"/>
      <c r="EY59" s="275"/>
      <c r="EZ59" s="275"/>
      <c r="FA59" s="275"/>
      <c r="FB59" s="275"/>
      <c r="FC59" s="275"/>
      <c r="FD59" s="275"/>
      <c r="FE59" s="275"/>
      <c r="FF59" s="275"/>
      <c r="FG59" s="275"/>
      <c r="FH59" s="275"/>
      <c r="FI59" s="275"/>
      <c r="FJ59" s="275"/>
      <c r="FK59" s="275"/>
      <c r="FL59" s="275"/>
      <c r="FM59" s="275"/>
      <c r="FN59" s="275"/>
      <c r="FO59" s="275"/>
      <c r="FP59" s="275"/>
      <c r="FQ59" s="275"/>
      <c r="FR59" s="275"/>
      <c r="FS59" s="275"/>
      <c r="FT59" s="275"/>
      <c r="FU59" s="275"/>
      <c r="FV59" s="275"/>
      <c r="FW59" s="275"/>
      <c r="FX59" s="275"/>
      <c r="FY59" s="275"/>
      <c r="FZ59" s="275"/>
      <c r="GA59" s="275"/>
      <c r="GB59" s="275"/>
      <c r="GC59" s="275"/>
      <c r="GD59" s="275"/>
      <c r="GE59" s="275"/>
      <c r="GF59" s="275"/>
      <c r="GG59" s="275"/>
      <c r="GH59" s="275"/>
      <c r="GI59" s="275"/>
      <c r="GJ59" s="275"/>
      <c r="GK59" s="275"/>
      <c r="GL59" s="275"/>
      <c r="GM59" s="275"/>
      <c r="GN59" s="275"/>
      <c r="GO59" s="275"/>
      <c r="GP59" s="275"/>
      <c r="GQ59" s="275"/>
      <c r="GR59" s="275"/>
      <c r="GS59" s="275"/>
      <c r="GT59" s="275"/>
      <c r="GU59" s="275"/>
      <c r="GV59" s="275"/>
      <c r="GW59" s="275"/>
      <c r="GX59" s="275"/>
      <c r="GY59" s="275"/>
      <c r="GZ59" s="275"/>
      <c r="HA59" s="275"/>
      <c r="HB59" s="275"/>
      <c r="HC59" s="275"/>
      <c r="HD59" s="275"/>
      <c r="HE59" s="275"/>
      <c r="HF59" s="275"/>
      <c r="HG59" s="275"/>
      <c r="HH59" s="275"/>
      <c r="HI59" s="275"/>
      <c r="HJ59" s="275"/>
      <c r="HK59" s="275"/>
      <c r="HL59" s="275"/>
      <c r="HM59" s="275"/>
      <c r="HN59" s="275"/>
      <c r="HO59" s="275"/>
      <c r="HP59" s="275"/>
      <c r="HQ59" s="275"/>
      <c r="HR59" s="275"/>
      <c r="HS59" s="275"/>
      <c r="HT59" s="275"/>
      <c r="HU59" s="275"/>
      <c r="HV59" s="275"/>
      <c r="HW59" s="275"/>
      <c r="HX59" s="275"/>
      <c r="HY59" s="275"/>
      <c r="HZ59" s="275"/>
      <c r="IA59" s="275"/>
      <c r="IB59" s="275"/>
      <c r="IC59" s="275"/>
      <c r="ID59" s="275"/>
      <c r="IE59" s="275"/>
      <c r="IF59" s="275"/>
      <c r="IG59" s="275"/>
      <c r="IH59" s="275"/>
      <c r="II59" s="275"/>
      <c r="IJ59" s="275"/>
      <c r="IK59" s="275"/>
      <c r="IL59" s="275"/>
      <c r="IM59" s="275"/>
      <c r="IN59" s="275"/>
      <c r="IO59" s="275"/>
      <c r="IP59" s="275"/>
      <c r="IQ59" s="275"/>
      <c r="IR59" s="275"/>
      <c r="IS59" s="275"/>
      <c r="IT59" s="275"/>
      <c r="IU59" s="275"/>
      <c r="IV59" s="275"/>
    </row>
    <row r="60" spans="1:256" x14ac:dyDescent="0.3">
      <c r="A60" s="400" t="s">
        <v>504</v>
      </c>
      <c r="B60" s="269" t="s">
        <v>505</v>
      </c>
      <c r="C60" s="264"/>
      <c r="D60" s="264"/>
      <c r="E60" s="264"/>
      <c r="F60" s="264"/>
      <c r="G60" s="482"/>
      <c r="I60" s="265"/>
      <c r="J60" s="265"/>
    </row>
    <row r="61" spans="1:256" ht="46.8" x14ac:dyDescent="0.3">
      <c r="A61" s="400" t="s">
        <v>506</v>
      </c>
      <c r="B61" s="269" t="s">
        <v>507</v>
      </c>
      <c r="C61" s="264"/>
      <c r="D61" s="264">
        <v>0</v>
      </c>
      <c r="E61" s="264"/>
      <c r="F61" s="264">
        <v>0</v>
      </c>
      <c r="G61" s="482"/>
      <c r="I61" s="265"/>
      <c r="J61" s="265"/>
    </row>
    <row r="62" spans="1:256" ht="31.2" x14ac:dyDescent="0.3">
      <c r="A62" s="400" t="s">
        <v>508</v>
      </c>
      <c r="B62" s="269">
        <v>161</v>
      </c>
      <c r="C62" s="264"/>
      <c r="D62" s="264">
        <v>147560</v>
      </c>
      <c r="E62" s="264"/>
      <c r="F62" s="264">
        <v>117433</v>
      </c>
      <c r="G62" s="483">
        <f t="shared" si="5"/>
        <v>79.583220384928168</v>
      </c>
      <c r="I62" s="265"/>
      <c r="J62" s="265"/>
    </row>
    <row r="63" spans="1:256" x14ac:dyDescent="0.3">
      <c r="A63" s="400" t="s">
        <v>509</v>
      </c>
      <c r="B63" s="269"/>
      <c r="C63" s="264"/>
      <c r="D63" s="264">
        <v>-250000</v>
      </c>
      <c r="E63" s="264"/>
      <c r="F63" s="264">
        <v>-10671</v>
      </c>
      <c r="G63" s="483">
        <f t="shared" si="5"/>
        <v>4.2683999999999997</v>
      </c>
      <c r="I63" s="265"/>
      <c r="J63" s="265"/>
    </row>
    <row r="64" spans="1:256" x14ac:dyDescent="0.3">
      <c r="A64" s="481" t="s">
        <v>510</v>
      </c>
      <c r="B64" s="449" t="s">
        <v>511</v>
      </c>
      <c r="C64" s="271"/>
      <c r="D64" s="271">
        <f>SUM(D65:D67)</f>
        <v>161543</v>
      </c>
      <c r="E64" s="271"/>
      <c r="F64" s="271">
        <f>SUM(F65:F67)</f>
        <v>97945</v>
      </c>
      <c r="G64" s="482">
        <f>F64/D64*100</f>
        <v>60.630915607609111</v>
      </c>
      <c r="H64" s="275"/>
      <c r="I64" s="265"/>
      <c r="J64" s="26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5"/>
      <c r="DT64" s="275"/>
      <c r="DU64" s="275"/>
      <c r="DV64" s="275"/>
      <c r="DW64" s="275"/>
      <c r="DX64" s="275"/>
      <c r="DY64" s="275"/>
      <c r="DZ64" s="275"/>
      <c r="EA64" s="275"/>
      <c r="EB64" s="275"/>
      <c r="EC64" s="275"/>
      <c r="ED64" s="275"/>
      <c r="EE64" s="275"/>
      <c r="EF64" s="275"/>
      <c r="EG64" s="275"/>
      <c r="EH64" s="275"/>
      <c r="EI64" s="275"/>
      <c r="EJ64" s="275"/>
      <c r="EK64" s="275"/>
      <c r="EL64" s="275"/>
      <c r="EM64" s="275"/>
      <c r="EN64" s="275"/>
      <c r="EO64" s="275"/>
      <c r="EP64" s="275"/>
      <c r="EQ64" s="275"/>
      <c r="ER64" s="275"/>
      <c r="ES64" s="275"/>
      <c r="ET64" s="275"/>
      <c r="EU64" s="275"/>
      <c r="EV64" s="275"/>
      <c r="EW64" s="275"/>
      <c r="EX64" s="275"/>
      <c r="EY64" s="275"/>
      <c r="EZ64" s="275"/>
      <c r="FA64" s="275"/>
      <c r="FB64" s="275"/>
      <c r="FC64" s="275"/>
      <c r="FD64" s="275"/>
      <c r="FE64" s="275"/>
      <c r="FF64" s="275"/>
      <c r="FG64" s="275"/>
      <c r="FH64" s="275"/>
      <c r="FI64" s="275"/>
      <c r="FJ64" s="275"/>
      <c r="FK64" s="275"/>
      <c r="FL64" s="275"/>
      <c r="FM64" s="275"/>
      <c r="FN64" s="275"/>
      <c r="FO64" s="275"/>
      <c r="FP64" s="275"/>
      <c r="FQ64" s="275"/>
      <c r="FR64" s="275"/>
      <c r="FS64" s="275"/>
      <c r="FT64" s="275"/>
      <c r="FU64" s="275"/>
      <c r="FV64" s="275"/>
      <c r="FW64" s="275"/>
      <c r="FX64" s="275"/>
      <c r="FY64" s="275"/>
      <c r="FZ64" s="275"/>
      <c r="GA64" s="275"/>
      <c r="GB64" s="275"/>
      <c r="GC64" s="275"/>
      <c r="GD64" s="275"/>
      <c r="GE64" s="275"/>
      <c r="GF64" s="275"/>
      <c r="GG64" s="275"/>
      <c r="GH64" s="275"/>
      <c r="GI64" s="275"/>
      <c r="GJ64" s="275"/>
      <c r="GK64" s="275"/>
      <c r="GL64" s="275"/>
      <c r="GM64" s="275"/>
      <c r="GN64" s="275"/>
      <c r="GO64" s="275"/>
      <c r="GP64" s="275"/>
      <c r="GQ64" s="275"/>
      <c r="GR64" s="275"/>
      <c r="GS64" s="275"/>
      <c r="GT64" s="275"/>
      <c r="GU64" s="275"/>
      <c r="GV64" s="275"/>
      <c r="GW64" s="275"/>
      <c r="GX64" s="275"/>
      <c r="GY64" s="275"/>
      <c r="GZ64" s="275"/>
      <c r="HA64" s="275"/>
      <c r="HB64" s="275"/>
      <c r="HC64" s="275"/>
      <c r="HD64" s="275"/>
      <c r="HE64" s="275"/>
      <c r="HF64" s="275"/>
      <c r="HG64" s="275"/>
      <c r="HH64" s="275"/>
      <c r="HI64" s="275"/>
      <c r="HJ64" s="275"/>
      <c r="HK64" s="275"/>
      <c r="HL64" s="275"/>
      <c r="HM64" s="275"/>
      <c r="HN64" s="275"/>
      <c r="HO64" s="275"/>
      <c r="HP64" s="275"/>
      <c r="HQ64" s="275"/>
      <c r="HR64" s="275"/>
      <c r="HS64" s="275"/>
      <c r="HT64" s="275"/>
      <c r="HU64" s="275"/>
      <c r="HV64" s="275"/>
      <c r="HW64" s="275"/>
      <c r="HX64" s="275"/>
      <c r="HY64" s="275"/>
      <c r="HZ64" s="275"/>
      <c r="IA64" s="275"/>
      <c r="IB64" s="275"/>
      <c r="IC64" s="275"/>
      <c r="ID64" s="275"/>
      <c r="IE64" s="275"/>
      <c r="IF64" s="275"/>
      <c r="IG64" s="275"/>
      <c r="IH64" s="275"/>
      <c r="II64" s="275"/>
      <c r="IJ64" s="275"/>
      <c r="IK64" s="275"/>
      <c r="IL64" s="275"/>
      <c r="IM64" s="275"/>
      <c r="IN64" s="275"/>
      <c r="IO64" s="275"/>
      <c r="IP64" s="275"/>
      <c r="IQ64" s="275"/>
      <c r="IR64" s="275"/>
      <c r="IS64" s="275"/>
      <c r="IT64" s="275"/>
      <c r="IU64" s="275"/>
      <c r="IV64" s="275"/>
    </row>
    <row r="65" spans="1:10" ht="31.2" x14ac:dyDescent="0.3">
      <c r="A65" s="400" t="s">
        <v>512</v>
      </c>
      <c r="B65" s="269" t="s">
        <v>513</v>
      </c>
      <c r="C65" s="264"/>
      <c r="D65" s="264">
        <v>0</v>
      </c>
      <c r="E65" s="264"/>
      <c r="F65" s="264">
        <v>0</v>
      </c>
      <c r="G65" s="482"/>
      <c r="I65" s="265"/>
      <c r="J65" s="265"/>
    </row>
    <row r="66" spans="1:10" ht="31.2" x14ac:dyDescent="0.3">
      <c r="A66" s="400" t="s">
        <v>514</v>
      </c>
      <c r="B66" s="269" t="s">
        <v>515</v>
      </c>
      <c r="C66" s="264"/>
      <c r="D66" s="264">
        <v>161543</v>
      </c>
      <c r="E66" s="264"/>
      <c r="F66" s="264">
        <v>97945</v>
      </c>
      <c r="G66" s="483">
        <f t="shared" si="5"/>
        <v>60.630915607609111</v>
      </c>
      <c r="I66" s="265"/>
      <c r="J66" s="265"/>
    </row>
    <row r="67" spans="1:10" x14ac:dyDescent="0.3">
      <c r="A67" s="400" t="s">
        <v>516</v>
      </c>
      <c r="B67" s="269" t="s">
        <v>517</v>
      </c>
      <c r="C67" s="264"/>
      <c r="D67" s="264">
        <v>0</v>
      </c>
      <c r="E67" s="264"/>
      <c r="F67" s="264">
        <v>0</v>
      </c>
      <c r="G67" s="482"/>
      <c r="I67" s="265"/>
      <c r="J67" s="265"/>
    </row>
    <row r="68" spans="1:10" x14ac:dyDescent="0.3">
      <c r="A68" s="481" t="s">
        <v>518</v>
      </c>
      <c r="B68" s="278" t="s">
        <v>519</v>
      </c>
      <c r="C68" s="271">
        <f>C64+C59+C55+C48+C43+C6</f>
        <v>590791633</v>
      </c>
      <c r="D68" s="271">
        <f>D64+D59+D55+D48+D43+D6</f>
        <v>399182367</v>
      </c>
      <c r="E68" s="271">
        <f>E64+E59+E55+E48+E43+E6</f>
        <v>598500265</v>
      </c>
      <c r="F68" s="271">
        <f>F64+F59+F55+F48+F43+F6</f>
        <v>498079055</v>
      </c>
      <c r="G68" s="482">
        <f t="shared" si="5"/>
        <v>124.77481376325423</v>
      </c>
      <c r="I68" s="265"/>
      <c r="J68" s="265"/>
    </row>
    <row r="69" spans="1:10" x14ac:dyDescent="0.3">
      <c r="A69" s="400"/>
      <c r="B69" s="279"/>
      <c r="C69" s="279"/>
      <c r="D69" s="279"/>
      <c r="E69" s="279"/>
      <c r="F69" s="279"/>
      <c r="G69" s="482"/>
      <c r="I69" s="265"/>
      <c r="J69" s="265"/>
    </row>
    <row r="70" spans="1:10" x14ac:dyDescent="0.3">
      <c r="A70" s="481" t="s">
        <v>520</v>
      </c>
      <c r="B70" s="280"/>
      <c r="C70" s="268"/>
      <c r="D70" s="268"/>
      <c r="E70" s="268"/>
      <c r="F70" s="268"/>
      <c r="G70" s="482"/>
      <c r="I70" s="265"/>
      <c r="J70" s="265"/>
    </row>
    <row r="71" spans="1:10" ht="30" customHeight="1" x14ac:dyDescent="0.3">
      <c r="A71" s="490" t="s">
        <v>521</v>
      </c>
      <c r="B71" s="280" t="s">
        <v>404</v>
      </c>
      <c r="C71" s="274">
        <v>19496896</v>
      </c>
      <c r="D71" s="274"/>
      <c r="E71" s="274">
        <v>19496896</v>
      </c>
      <c r="F71" s="274"/>
      <c r="G71" s="482"/>
      <c r="H71" s="281"/>
      <c r="I71" s="265"/>
      <c r="J71" s="265"/>
    </row>
    <row r="72" spans="1:10" ht="31.2" x14ac:dyDescent="0.3">
      <c r="A72" s="490" t="s">
        <v>522</v>
      </c>
      <c r="B72" s="280" t="s">
        <v>407</v>
      </c>
      <c r="C72" s="274">
        <v>2295384</v>
      </c>
      <c r="D72" s="268"/>
      <c r="E72" s="274">
        <v>2295384</v>
      </c>
      <c r="F72" s="268"/>
      <c r="G72" s="482"/>
      <c r="I72" s="265"/>
      <c r="J72" s="265"/>
    </row>
    <row r="73" spans="1:10" ht="31.2" x14ac:dyDescent="0.3">
      <c r="A73" s="490" t="s">
        <v>523</v>
      </c>
      <c r="B73" s="280" t="s">
        <v>409</v>
      </c>
      <c r="C73" s="268">
        <v>0</v>
      </c>
      <c r="D73" s="268"/>
      <c r="E73" s="268">
        <v>0</v>
      </c>
      <c r="F73" s="268"/>
      <c r="G73" s="482"/>
      <c r="I73" s="265"/>
      <c r="J73" s="265"/>
    </row>
    <row r="74" spans="1:10" x14ac:dyDescent="0.3">
      <c r="A74" s="296" t="s">
        <v>524</v>
      </c>
      <c r="B74" s="282" t="s">
        <v>411</v>
      </c>
      <c r="C74" s="283">
        <v>0</v>
      </c>
      <c r="D74" s="283"/>
      <c r="E74" s="283">
        <v>0</v>
      </c>
      <c r="F74" s="283"/>
      <c r="G74" s="482"/>
      <c r="I74" s="265"/>
      <c r="J74" s="265"/>
    </row>
    <row r="75" spans="1:10" ht="31.2" x14ac:dyDescent="0.3">
      <c r="A75" s="296" t="s">
        <v>525</v>
      </c>
      <c r="B75" s="282" t="s">
        <v>413</v>
      </c>
      <c r="C75" s="283">
        <v>0</v>
      </c>
      <c r="D75" s="283"/>
      <c r="E75" s="283">
        <v>0</v>
      </c>
      <c r="F75" s="283"/>
      <c r="G75" s="482"/>
      <c r="I75" s="265"/>
      <c r="J75" s="265"/>
    </row>
    <row r="76" spans="1:10" x14ac:dyDescent="0.3">
      <c r="A76" s="296" t="s">
        <v>526</v>
      </c>
      <c r="B76" s="282" t="s">
        <v>415</v>
      </c>
      <c r="C76" s="283">
        <v>0</v>
      </c>
      <c r="D76" s="283"/>
      <c r="E76" s="283">
        <v>0</v>
      </c>
      <c r="F76" s="283"/>
      <c r="G76" s="482"/>
      <c r="I76" s="265"/>
      <c r="J76" s="265"/>
    </row>
    <row r="77" spans="1:10" x14ac:dyDescent="0.3">
      <c r="A77" s="296" t="s">
        <v>527</v>
      </c>
      <c r="B77" s="282" t="s">
        <v>417</v>
      </c>
      <c r="C77" s="283">
        <v>0</v>
      </c>
      <c r="D77" s="283"/>
      <c r="E77" s="283">
        <v>0</v>
      </c>
      <c r="F77" s="283"/>
      <c r="G77" s="482"/>
      <c r="I77" s="265"/>
      <c r="J77" s="265"/>
    </row>
    <row r="78" spans="1:10" x14ac:dyDescent="0.3">
      <c r="A78" s="296" t="s">
        <v>528</v>
      </c>
      <c r="B78" s="282" t="s">
        <v>529</v>
      </c>
      <c r="C78" s="274">
        <v>0</v>
      </c>
      <c r="D78" s="283"/>
      <c r="E78" s="274">
        <v>0</v>
      </c>
      <c r="F78" s="283"/>
      <c r="G78" s="482"/>
      <c r="I78" s="265"/>
      <c r="J78" s="265"/>
    </row>
    <row r="79" spans="1:10" ht="31.2" x14ac:dyDescent="0.3">
      <c r="A79" s="296" t="s">
        <v>530</v>
      </c>
      <c r="B79" s="282" t="s">
        <v>531</v>
      </c>
      <c r="C79" s="283"/>
      <c r="D79" s="283"/>
      <c r="E79" s="283"/>
      <c r="F79" s="283"/>
      <c r="G79" s="482"/>
      <c r="H79" s="281"/>
      <c r="I79" s="265"/>
      <c r="J79" s="265"/>
    </row>
    <row r="80" spans="1:10" x14ac:dyDescent="0.3">
      <c r="A80" s="296" t="s">
        <v>532</v>
      </c>
      <c r="B80" s="282" t="s">
        <v>322</v>
      </c>
      <c r="C80" s="283">
        <v>0</v>
      </c>
      <c r="D80" s="283"/>
      <c r="E80" s="283">
        <v>0</v>
      </c>
      <c r="F80" s="283"/>
      <c r="G80" s="482"/>
      <c r="I80" s="265"/>
      <c r="J80" s="265"/>
    </row>
    <row r="81" spans="1:10" x14ac:dyDescent="0.3">
      <c r="A81" s="296" t="s">
        <v>533</v>
      </c>
      <c r="B81" s="282" t="s">
        <v>323</v>
      </c>
      <c r="C81" s="283"/>
      <c r="D81" s="283"/>
      <c r="E81" s="283"/>
      <c r="F81" s="283"/>
      <c r="G81" s="482"/>
      <c r="I81" s="265"/>
      <c r="J81" s="265"/>
    </row>
    <row r="104" spans="1:1" x14ac:dyDescent="0.3">
      <c r="A104" s="277" t="s">
        <v>534</v>
      </c>
    </row>
  </sheetData>
  <mergeCells count="6">
    <mergeCell ref="A1:G1"/>
    <mergeCell ref="C2:D2"/>
    <mergeCell ref="E2:F2"/>
    <mergeCell ref="G2:G4"/>
    <mergeCell ref="C4:D4"/>
    <mergeCell ref="E4:F4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52" orientation="portrait" r:id="rId1"/>
  <headerFooter>
    <oddHeader>&amp;L&amp;"Times New Roman,Normál"&amp;12Pécsely Község 
Önkormányzata &amp;C&amp;"Times New Roman,Normál"&amp;12 15.a melléklet
az önkormányzat 2019. évi költségvetési gazdálkodási beszámolójáról szóló
9/2020. (VII. 07.) önkormányzati rendeletéhez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IU41"/>
  <sheetViews>
    <sheetView view="pageLayout" zoomScaleNormal="100" workbookViewId="0">
      <selection sqref="A1:G1"/>
    </sheetView>
  </sheetViews>
  <sheetFormatPr defaultRowHeight="15.6" x14ac:dyDescent="0.3"/>
  <cols>
    <col min="1" max="1" width="58.109375" style="258" customWidth="1"/>
    <col min="2" max="3" width="8.6640625" style="258" customWidth="1"/>
    <col min="4" max="4" width="14.88671875" style="265" bestFit="1" customWidth="1"/>
    <col min="5" max="5" width="12.5546875" style="265" customWidth="1"/>
    <col min="6" max="6" width="14.88671875" style="265" bestFit="1" customWidth="1"/>
    <col min="7" max="7" width="9.33203125" style="284" customWidth="1"/>
    <col min="8" max="256" width="9.109375" style="258"/>
    <col min="257" max="257" width="58.109375" style="258" customWidth="1"/>
    <col min="258" max="259" width="8.6640625" style="258" customWidth="1"/>
    <col min="260" max="260" width="12.5546875" style="258" bestFit="1" customWidth="1"/>
    <col min="261" max="261" width="12.5546875" style="258" customWidth="1"/>
    <col min="262" max="262" width="12.33203125" style="258" bestFit="1" customWidth="1"/>
    <col min="263" max="263" width="9.33203125" style="258" customWidth="1"/>
    <col min="264" max="512" width="9.109375" style="258"/>
    <col min="513" max="513" width="58.109375" style="258" customWidth="1"/>
    <col min="514" max="515" width="8.6640625" style="258" customWidth="1"/>
    <col min="516" max="516" width="12.5546875" style="258" bestFit="1" customWidth="1"/>
    <col min="517" max="517" width="12.5546875" style="258" customWidth="1"/>
    <col min="518" max="518" width="12.33203125" style="258" bestFit="1" customWidth="1"/>
    <col min="519" max="519" width="9.33203125" style="258" customWidth="1"/>
    <col min="520" max="768" width="9.109375" style="258"/>
    <col min="769" max="769" width="58.109375" style="258" customWidth="1"/>
    <col min="770" max="771" width="8.6640625" style="258" customWidth="1"/>
    <col min="772" max="772" width="12.5546875" style="258" bestFit="1" customWidth="1"/>
    <col min="773" max="773" width="12.5546875" style="258" customWidth="1"/>
    <col min="774" max="774" width="12.33203125" style="258" bestFit="1" customWidth="1"/>
    <col min="775" max="775" width="9.33203125" style="258" customWidth="1"/>
    <col min="776" max="1024" width="9.109375" style="258"/>
    <col min="1025" max="1025" width="58.109375" style="258" customWidth="1"/>
    <col min="1026" max="1027" width="8.6640625" style="258" customWidth="1"/>
    <col min="1028" max="1028" width="12.5546875" style="258" bestFit="1" customWidth="1"/>
    <col min="1029" max="1029" width="12.5546875" style="258" customWidth="1"/>
    <col min="1030" max="1030" width="12.33203125" style="258" bestFit="1" customWidth="1"/>
    <col min="1031" max="1031" width="9.33203125" style="258" customWidth="1"/>
    <col min="1032" max="1280" width="9.109375" style="258"/>
    <col min="1281" max="1281" width="58.109375" style="258" customWidth="1"/>
    <col min="1282" max="1283" width="8.6640625" style="258" customWidth="1"/>
    <col min="1284" max="1284" width="12.5546875" style="258" bestFit="1" customWidth="1"/>
    <col min="1285" max="1285" width="12.5546875" style="258" customWidth="1"/>
    <col min="1286" max="1286" width="12.33203125" style="258" bestFit="1" customWidth="1"/>
    <col min="1287" max="1287" width="9.33203125" style="258" customWidth="1"/>
    <col min="1288" max="1536" width="9.109375" style="258"/>
    <col min="1537" max="1537" width="58.109375" style="258" customWidth="1"/>
    <col min="1538" max="1539" width="8.6640625" style="258" customWidth="1"/>
    <col min="1540" max="1540" width="12.5546875" style="258" bestFit="1" customWidth="1"/>
    <col min="1541" max="1541" width="12.5546875" style="258" customWidth="1"/>
    <col min="1542" max="1542" width="12.33203125" style="258" bestFit="1" customWidth="1"/>
    <col min="1543" max="1543" width="9.33203125" style="258" customWidth="1"/>
    <col min="1544" max="1792" width="9.109375" style="258"/>
    <col min="1793" max="1793" width="58.109375" style="258" customWidth="1"/>
    <col min="1794" max="1795" width="8.6640625" style="258" customWidth="1"/>
    <col min="1796" max="1796" width="12.5546875" style="258" bestFit="1" customWidth="1"/>
    <col min="1797" max="1797" width="12.5546875" style="258" customWidth="1"/>
    <col min="1798" max="1798" width="12.33203125" style="258" bestFit="1" customWidth="1"/>
    <col min="1799" max="1799" width="9.33203125" style="258" customWidth="1"/>
    <col min="1800" max="2048" width="9.109375" style="258"/>
    <col min="2049" max="2049" width="58.109375" style="258" customWidth="1"/>
    <col min="2050" max="2051" width="8.6640625" style="258" customWidth="1"/>
    <col min="2052" max="2052" width="12.5546875" style="258" bestFit="1" customWidth="1"/>
    <col min="2053" max="2053" width="12.5546875" style="258" customWidth="1"/>
    <col min="2054" max="2054" width="12.33203125" style="258" bestFit="1" customWidth="1"/>
    <col min="2055" max="2055" width="9.33203125" style="258" customWidth="1"/>
    <col min="2056" max="2304" width="9.109375" style="258"/>
    <col min="2305" max="2305" width="58.109375" style="258" customWidth="1"/>
    <col min="2306" max="2307" width="8.6640625" style="258" customWidth="1"/>
    <col min="2308" max="2308" width="12.5546875" style="258" bestFit="1" customWidth="1"/>
    <col min="2309" max="2309" width="12.5546875" style="258" customWidth="1"/>
    <col min="2310" max="2310" width="12.33203125" style="258" bestFit="1" customWidth="1"/>
    <col min="2311" max="2311" width="9.33203125" style="258" customWidth="1"/>
    <col min="2312" max="2560" width="9.109375" style="258"/>
    <col min="2561" max="2561" width="58.109375" style="258" customWidth="1"/>
    <col min="2562" max="2563" width="8.6640625" style="258" customWidth="1"/>
    <col min="2564" max="2564" width="12.5546875" style="258" bestFit="1" customWidth="1"/>
    <col min="2565" max="2565" width="12.5546875" style="258" customWidth="1"/>
    <col min="2566" max="2566" width="12.33203125" style="258" bestFit="1" customWidth="1"/>
    <col min="2567" max="2567" width="9.33203125" style="258" customWidth="1"/>
    <col min="2568" max="2816" width="9.109375" style="258"/>
    <col min="2817" max="2817" width="58.109375" style="258" customWidth="1"/>
    <col min="2818" max="2819" width="8.6640625" style="258" customWidth="1"/>
    <col min="2820" max="2820" width="12.5546875" style="258" bestFit="1" customWidth="1"/>
    <col min="2821" max="2821" width="12.5546875" style="258" customWidth="1"/>
    <col min="2822" max="2822" width="12.33203125" style="258" bestFit="1" customWidth="1"/>
    <col min="2823" max="2823" width="9.33203125" style="258" customWidth="1"/>
    <col min="2824" max="3072" width="9.109375" style="258"/>
    <col min="3073" max="3073" width="58.109375" style="258" customWidth="1"/>
    <col min="3074" max="3075" width="8.6640625" style="258" customWidth="1"/>
    <col min="3076" max="3076" width="12.5546875" style="258" bestFit="1" customWidth="1"/>
    <col min="3077" max="3077" width="12.5546875" style="258" customWidth="1"/>
    <col min="3078" max="3078" width="12.33203125" style="258" bestFit="1" customWidth="1"/>
    <col min="3079" max="3079" width="9.33203125" style="258" customWidth="1"/>
    <col min="3080" max="3328" width="9.109375" style="258"/>
    <col min="3329" max="3329" width="58.109375" style="258" customWidth="1"/>
    <col min="3330" max="3331" width="8.6640625" style="258" customWidth="1"/>
    <col min="3332" max="3332" width="12.5546875" style="258" bestFit="1" customWidth="1"/>
    <col min="3333" max="3333" width="12.5546875" style="258" customWidth="1"/>
    <col min="3334" max="3334" width="12.33203125" style="258" bestFit="1" customWidth="1"/>
    <col min="3335" max="3335" width="9.33203125" style="258" customWidth="1"/>
    <col min="3336" max="3584" width="9.109375" style="258"/>
    <col min="3585" max="3585" width="58.109375" style="258" customWidth="1"/>
    <col min="3586" max="3587" width="8.6640625" style="258" customWidth="1"/>
    <col min="3588" max="3588" width="12.5546875" style="258" bestFit="1" customWidth="1"/>
    <col min="3589" max="3589" width="12.5546875" style="258" customWidth="1"/>
    <col min="3590" max="3590" width="12.33203125" style="258" bestFit="1" customWidth="1"/>
    <col min="3591" max="3591" width="9.33203125" style="258" customWidth="1"/>
    <col min="3592" max="3840" width="9.109375" style="258"/>
    <col min="3841" max="3841" width="58.109375" style="258" customWidth="1"/>
    <col min="3842" max="3843" width="8.6640625" style="258" customWidth="1"/>
    <col min="3844" max="3844" width="12.5546875" style="258" bestFit="1" customWidth="1"/>
    <col min="3845" max="3845" width="12.5546875" style="258" customWidth="1"/>
    <col min="3846" max="3846" width="12.33203125" style="258" bestFit="1" customWidth="1"/>
    <col min="3847" max="3847" width="9.33203125" style="258" customWidth="1"/>
    <col min="3848" max="4096" width="9.109375" style="258"/>
    <col min="4097" max="4097" width="58.109375" style="258" customWidth="1"/>
    <col min="4098" max="4099" width="8.6640625" style="258" customWidth="1"/>
    <col min="4100" max="4100" width="12.5546875" style="258" bestFit="1" customWidth="1"/>
    <col min="4101" max="4101" width="12.5546875" style="258" customWidth="1"/>
    <col min="4102" max="4102" width="12.33203125" style="258" bestFit="1" customWidth="1"/>
    <col min="4103" max="4103" width="9.33203125" style="258" customWidth="1"/>
    <col min="4104" max="4352" width="9.109375" style="258"/>
    <col min="4353" max="4353" width="58.109375" style="258" customWidth="1"/>
    <col min="4354" max="4355" width="8.6640625" style="258" customWidth="1"/>
    <col min="4356" max="4356" width="12.5546875" style="258" bestFit="1" customWidth="1"/>
    <col min="4357" max="4357" width="12.5546875" style="258" customWidth="1"/>
    <col min="4358" max="4358" width="12.33203125" style="258" bestFit="1" customWidth="1"/>
    <col min="4359" max="4359" width="9.33203125" style="258" customWidth="1"/>
    <col min="4360" max="4608" width="9.109375" style="258"/>
    <col min="4609" max="4609" width="58.109375" style="258" customWidth="1"/>
    <col min="4610" max="4611" width="8.6640625" style="258" customWidth="1"/>
    <col min="4612" max="4612" width="12.5546875" style="258" bestFit="1" customWidth="1"/>
    <col min="4613" max="4613" width="12.5546875" style="258" customWidth="1"/>
    <col min="4614" max="4614" width="12.33203125" style="258" bestFit="1" customWidth="1"/>
    <col min="4615" max="4615" width="9.33203125" style="258" customWidth="1"/>
    <col min="4616" max="4864" width="9.109375" style="258"/>
    <col min="4865" max="4865" width="58.109375" style="258" customWidth="1"/>
    <col min="4866" max="4867" width="8.6640625" style="258" customWidth="1"/>
    <col min="4868" max="4868" width="12.5546875" style="258" bestFit="1" customWidth="1"/>
    <col min="4869" max="4869" width="12.5546875" style="258" customWidth="1"/>
    <col min="4870" max="4870" width="12.33203125" style="258" bestFit="1" customWidth="1"/>
    <col min="4871" max="4871" width="9.33203125" style="258" customWidth="1"/>
    <col min="4872" max="5120" width="9.109375" style="258"/>
    <col min="5121" max="5121" width="58.109375" style="258" customWidth="1"/>
    <col min="5122" max="5123" width="8.6640625" style="258" customWidth="1"/>
    <col min="5124" max="5124" width="12.5546875" style="258" bestFit="1" customWidth="1"/>
    <col min="5125" max="5125" width="12.5546875" style="258" customWidth="1"/>
    <col min="5126" max="5126" width="12.33203125" style="258" bestFit="1" customWidth="1"/>
    <col min="5127" max="5127" width="9.33203125" style="258" customWidth="1"/>
    <col min="5128" max="5376" width="9.109375" style="258"/>
    <col min="5377" max="5377" width="58.109375" style="258" customWidth="1"/>
    <col min="5378" max="5379" width="8.6640625" style="258" customWidth="1"/>
    <col min="5380" max="5380" width="12.5546875" style="258" bestFit="1" customWidth="1"/>
    <col min="5381" max="5381" width="12.5546875" style="258" customWidth="1"/>
    <col min="5382" max="5382" width="12.33203125" style="258" bestFit="1" customWidth="1"/>
    <col min="5383" max="5383" width="9.33203125" style="258" customWidth="1"/>
    <col min="5384" max="5632" width="9.109375" style="258"/>
    <col min="5633" max="5633" width="58.109375" style="258" customWidth="1"/>
    <col min="5634" max="5635" width="8.6640625" style="258" customWidth="1"/>
    <col min="5636" max="5636" width="12.5546875" style="258" bestFit="1" customWidth="1"/>
    <col min="5637" max="5637" width="12.5546875" style="258" customWidth="1"/>
    <col min="5638" max="5638" width="12.33203125" style="258" bestFit="1" customWidth="1"/>
    <col min="5639" max="5639" width="9.33203125" style="258" customWidth="1"/>
    <col min="5640" max="5888" width="9.109375" style="258"/>
    <col min="5889" max="5889" width="58.109375" style="258" customWidth="1"/>
    <col min="5890" max="5891" width="8.6640625" style="258" customWidth="1"/>
    <col min="5892" max="5892" width="12.5546875" style="258" bestFit="1" customWidth="1"/>
    <col min="5893" max="5893" width="12.5546875" style="258" customWidth="1"/>
    <col min="5894" max="5894" width="12.33203125" style="258" bestFit="1" customWidth="1"/>
    <col min="5895" max="5895" width="9.33203125" style="258" customWidth="1"/>
    <col min="5896" max="6144" width="9.109375" style="258"/>
    <col min="6145" max="6145" width="58.109375" style="258" customWidth="1"/>
    <col min="6146" max="6147" width="8.6640625" style="258" customWidth="1"/>
    <col min="6148" max="6148" width="12.5546875" style="258" bestFit="1" customWidth="1"/>
    <col min="6149" max="6149" width="12.5546875" style="258" customWidth="1"/>
    <col min="6150" max="6150" width="12.33203125" style="258" bestFit="1" customWidth="1"/>
    <col min="6151" max="6151" width="9.33203125" style="258" customWidth="1"/>
    <col min="6152" max="6400" width="9.109375" style="258"/>
    <col min="6401" max="6401" width="58.109375" style="258" customWidth="1"/>
    <col min="6402" max="6403" width="8.6640625" style="258" customWidth="1"/>
    <col min="6404" max="6404" width="12.5546875" style="258" bestFit="1" customWidth="1"/>
    <col min="6405" max="6405" width="12.5546875" style="258" customWidth="1"/>
    <col min="6406" max="6406" width="12.33203125" style="258" bestFit="1" customWidth="1"/>
    <col min="6407" max="6407" width="9.33203125" style="258" customWidth="1"/>
    <col min="6408" max="6656" width="9.109375" style="258"/>
    <col min="6657" max="6657" width="58.109375" style="258" customWidth="1"/>
    <col min="6658" max="6659" width="8.6640625" style="258" customWidth="1"/>
    <col min="6660" max="6660" width="12.5546875" style="258" bestFit="1" customWidth="1"/>
    <col min="6661" max="6661" width="12.5546875" style="258" customWidth="1"/>
    <col min="6662" max="6662" width="12.33203125" style="258" bestFit="1" customWidth="1"/>
    <col min="6663" max="6663" width="9.33203125" style="258" customWidth="1"/>
    <col min="6664" max="6912" width="9.109375" style="258"/>
    <col min="6913" max="6913" width="58.109375" style="258" customWidth="1"/>
    <col min="6914" max="6915" width="8.6640625" style="258" customWidth="1"/>
    <col min="6916" max="6916" width="12.5546875" style="258" bestFit="1" customWidth="1"/>
    <col min="6917" max="6917" width="12.5546875" style="258" customWidth="1"/>
    <col min="6918" max="6918" width="12.33203125" style="258" bestFit="1" customWidth="1"/>
    <col min="6919" max="6919" width="9.33203125" style="258" customWidth="1"/>
    <col min="6920" max="7168" width="9.109375" style="258"/>
    <col min="7169" max="7169" width="58.109375" style="258" customWidth="1"/>
    <col min="7170" max="7171" width="8.6640625" style="258" customWidth="1"/>
    <col min="7172" max="7172" width="12.5546875" style="258" bestFit="1" customWidth="1"/>
    <col min="7173" max="7173" width="12.5546875" style="258" customWidth="1"/>
    <col min="7174" max="7174" width="12.33203125" style="258" bestFit="1" customWidth="1"/>
    <col min="7175" max="7175" width="9.33203125" style="258" customWidth="1"/>
    <col min="7176" max="7424" width="9.109375" style="258"/>
    <col min="7425" max="7425" width="58.109375" style="258" customWidth="1"/>
    <col min="7426" max="7427" width="8.6640625" style="258" customWidth="1"/>
    <col min="7428" max="7428" width="12.5546875" style="258" bestFit="1" customWidth="1"/>
    <col min="7429" max="7429" width="12.5546875" style="258" customWidth="1"/>
    <col min="7430" max="7430" width="12.33203125" style="258" bestFit="1" customWidth="1"/>
    <col min="7431" max="7431" width="9.33203125" style="258" customWidth="1"/>
    <col min="7432" max="7680" width="9.109375" style="258"/>
    <col min="7681" max="7681" width="58.109375" style="258" customWidth="1"/>
    <col min="7682" max="7683" width="8.6640625" style="258" customWidth="1"/>
    <col min="7684" max="7684" width="12.5546875" style="258" bestFit="1" customWidth="1"/>
    <col min="7685" max="7685" width="12.5546875" style="258" customWidth="1"/>
    <col min="7686" max="7686" width="12.33203125" style="258" bestFit="1" customWidth="1"/>
    <col min="7687" max="7687" width="9.33203125" style="258" customWidth="1"/>
    <col min="7688" max="7936" width="9.109375" style="258"/>
    <col min="7937" max="7937" width="58.109375" style="258" customWidth="1"/>
    <col min="7938" max="7939" width="8.6640625" style="258" customWidth="1"/>
    <col min="7940" max="7940" width="12.5546875" style="258" bestFit="1" customWidth="1"/>
    <col min="7941" max="7941" width="12.5546875" style="258" customWidth="1"/>
    <col min="7942" max="7942" width="12.33203125" style="258" bestFit="1" customWidth="1"/>
    <col min="7943" max="7943" width="9.33203125" style="258" customWidth="1"/>
    <col min="7944" max="8192" width="9.109375" style="258"/>
    <col min="8193" max="8193" width="58.109375" style="258" customWidth="1"/>
    <col min="8194" max="8195" width="8.6640625" style="258" customWidth="1"/>
    <col min="8196" max="8196" width="12.5546875" style="258" bestFit="1" customWidth="1"/>
    <col min="8197" max="8197" width="12.5546875" style="258" customWidth="1"/>
    <col min="8198" max="8198" width="12.33203125" style="258" bestFit="1" customWidth="1"/>
    <col min="8199" max="8199" width="9.33203125" style="258" customWidth="1"/>
    <col min="8200" max="8448" width="9.109375" style="258"/>
    <col min="8449" max="8449" width="58.109375" style="258" customWidth="1"/>
    <col min="8450" max="8451" width="8.6640625" style="258" customWidth="1"/>
    <col min="8452" max="8452" width="12.5546875" style="258" bestFit="1" customWidth="1"/>
    <col min="8453" max="8453" width="12.5546875" style="258" customWidth="1"/>
    <col min="8454" max="8454" width="12.33203125" style="258" bestFit="1" customWidth="1"/>
    <col min="8455" max="8455" width="9.33203125" style="258" customWidth="1"/>
    <col min="8456" max="8704" width="9.109375" style="258"/>
    <col min="8705" max="8705" width="58.109375" style="258" customWidth="1"/>
    <col min="8706" max="8707" width="8.6640625" style="258" customWidth="1"/>
    <col min="8708" max="8708" width="12.5546875" style="258" bestFit="1" customWidth="1"/>
    <col min="8709" max="8709" width="12.5546875" style="258" customWidth="1"/>
    <col min="8710" max="8710" width="12.33203125" style="258" bestFit="1" customWidth="1"/>
    <col min="8711" max="8711" width="9.33203125" style="258" customWidth="1"/>
    <col min="8712" max="8960" width="9.109375" style="258"/>
    <col min="8961" max="8961" width="58.109375" style="258" customWidth="1"/>
    <col min="8962" max="8963" width="8.6640625" style="258" customWidth="1"/>
    <col min="8964" max="8964" width="12.5546875" style="258" bestFit="1" customWidth="1"/>
    <col min="8965" max="8965" width="12.5546875" style="258" customWidth="1"/>
    <col min="8966" max="8966" width="12.33203125" style="258" bestFit="1" customWidth="1"/>
    <col min="8967" max="8967" width="9.33203125" style="258" customWidth="1"/>
    <col min="8968" max="9216" width="9.109375" style="258"/>
    <col min="9217" max="9217" width="58.109375" style="258" customWidth="1"/>
    <col min="9218" max="9219" width="8.6640625" style="258" customWidth="1"/>
    <col min="9220" max="9220" width="12.5546875" style="258" bestFit="1" customWidth="1"/>
    <col min="9221" max="9221" width="12.5546875" style="258" customWidth="1"/>
    <col min="9222" max="9222" width="12.33203125" style="258" bestFit="1" customWidth="1"/>
    <col min="9223" max="9223" width="9.33203125" style="258" customWidth="1"/>
    <col min="9224" max="9472" width="9.109375" style="258"/>
    <col min="9473" max="9473" width="58.109375" style="258" customWidth="1"/>
    <col min="9474" max="9475" width="8.6640625" style="258" customWidth="1"/>
    <col min="9476" max="9476" width="12.5546875" style="258" bestFit="1" customWidth="1"/>
    <col min="9477" max="9477" width="12.5546875" style="258" customWidth="1"/>
    <col min="9478" max="9478" width="12.33203125" style="258" bestFit="1" customWidth="1"/>
    <col min="9479" max="9479" width="9.33203125" style="258" customWidth="1"/>
    <col min="9480" max="9728" width="9.109375" style="258"/>
    <col min="9729" max="9729" width="58.109375" style="258" customWidth="1"/>
    <col min="9730" max="9731" width="8.6640625" style="258" customWidth="1"/>
    <col min="9732" max="9732" width="12.5546875" style="258" bestFit="1" customWidth="1"/>
    <col min="9733" max="9733" width="12.5546875" style="258" customWidth="1"/>
    <col min="9734" max="9734" width="12.33203125" style="258" bestFit="1" customWidth="1"/>
    <col min="9735" max="9735" width="9.33203125" style="258" customWidth="1"/>
    <col min="9736" max="9984" width="9.109375" style="258"/>
    <col min="9985" max="9985" width="58.109375" style="258" customWidth="1"/>
    <col min="9986" max="9987" width="8.6640625" style="258" customWidth="1"/>
    <col min="9988" max="9988" width="12.5546875" style="258" bestFit="1" customWidth="1"/>
    <col min="9989" max="9989" width="12.5546875" style="258" customWidth="1"/>
    <col min="9990" max="9990" width="12.33203125" style="258" bestFit="1" customWidth="1"/>
    <col min="9991" max="9991" width="9.33203125" style="258" customWidth="1"/>
    <col min="9992" max="10240" width="9.109375" style="258"/>
    <col min="10241" max="10241" width="58.109375" style="258" customWidth="1"/>
    <col min="10242" max="10243" width="8.6640625" style="258" customWidth="1"/>
    <col min="10244" max="10244" width="12.5546875" style="258" bestFit="1" customWidth="1"/>
    <col min="10245" max="10245" width="12.5546875" style="258" customWidth="1"/>
    <col min="10246" max="10246" width="12.33203125" style="258" bestFit="1" customWidth="1"/>
    <col min="10247" max="10247" width="9.33203125" style="258" customWidth="1"/>
    <col min="10248" max="10496" width="9.109375" style="258"/>
    <col min="10497" max="10497" width="58.109375" style="258" customWidth="1"/>
    <col min="10498" max="10499" width="8.6640625" style="258" customWidth="1"/>
    <col min="10500" max="10500" width="12.5546875" style="258" bestFit="1" customWidth="1"/>
    <col min="10501" max="10501" width="12.5546875" style="258" customWidth="1"/>
    <col min="10502" max="10502" width="12.33203125" style="258" bestFit="1" customWidth="1"/>
    <col min="10503" max="10503" width="9.33203125" style="258" customWidth="1"/>
    <col min="10504" max="10752" width="9.109375" style="258"/>
    <col min="10753" max="10753" width="58.109375" style="258" customWidth="1"/>
    <col min="10754" max="10755" width="8.6640625" style="258" customWidth="1"/>
    <col min="10756" max="10756" width="12.5546875" style="258" bestFit="1" customWidth="1"/>
    <col min="10757" max="10757" width="12.5546875" style="258" customWidth="1"/>
    <col min="10758" max="10758" width="12.33203125" style="258" bestFit="1" customWidth="1"/>
    <col min="10759" max="10759" width="9.33203125" style="258" customWidth="1"/>
    <col min="10760" max="11008" width="9.109375" style="258"/>
    <col min="11009" max="11009" width="58.109375" style="258" customWidth="1"/>
    <col min="11010" max="11011" width="8.6640625" style="258" customWidth="1"/>
    <col min="11012" max="11012" width="12.5546875" style="258" bestFit="1" customWidth="1"/>
    <col min="11013" max="11013" width="12.5546875" style="258" customWidth="1"/>
    <col min="11014" max="11014" width="12.33203125" style="258" bestFit="1" customWidth="1"/>
    <col min="11015" max="11015" width="9.33203125" style="258" customWidth="1"/>
    <col min="11016" max="11264" width="9.109375" style="258"/>
    <col min="11265" max="11265" width="58.109375" style="258" customWidth="1"/>
    <col min="11266" max="11267" width="8.6640625" style="258" customWidth="1"/>
    <col min="11268" max="11268" width="12.5546875" style="258" bestFit="1" customWidth="1"/>
    <col min="11269" max="11269" width="12.5546875" style="258" customWidth="1"/>
    <col min="11270" max="11270" width="12.33203125" style="258" bestFit="1" customWidth="1"/>
    <col min="11271" max="11271" width="9.33203125" style="258" customWidth="1"/>
    <col min="11272" max="11520" width="9.109375" style="258"/>
    <col min="11521" max="11521" width="58.109375" style="258" customWidth="1"/>
    <col min="11522" max="11523" width="8.6640625" style="258" customWidth="1"/>
    <col min="11524" max="11524" width="12.5546875" style="258" bestFit="1" customWidth="1"/>
    <col min="11525" max="11525" width="12.5546875" style="258" customWidth="1"/>
    <col min="11526" max="11526" width="12.33203125" style="258" bestFit="1" customWidth="1"/>
    <col min="11527" max="11527" width="9.33203125" style="258" customWidth="1"/>
    <col min="11528" max="11776" width="9.109375" style="258"/>
    <col min="11777" max="11777" width="58.109375" style="258" customWidth="1"/>
    <col min="11778" max="11779" width="8.6640625" style="258" customWidth="1"/>
    <col min="11780" max="11780" width="12.5546875" style="258" bestFit="1" customWidth="1"/>
    <col min="11781" max="11781" width="12.5546875" style="258" customWidth="1"/>
    <col min="11782" max="11782" width="12.33203125" style="258" bestFit="1" customWidth="1"/>
    <col min="11783" max="11783" width="9.33203125" style="258" customWidth="1"/>
    <col min="11784" max="12032" width="9.109375" style="258"/>
    <col min="12033" max="12033" width="58.109375" style="258" customWidth="1"/>
    <col min="12034" max="12035" width="8.6640625" style="258" customWidth="1"/>
    <col min="12036" max="12036" width="12.5546875" style="258" bestFit="1" customWidth="1"/>
    <col min="12037" max="12037" width="12.5546875" style="258" customWidth="1"/>
    <col min="12038" max="12038" width="12.33203125" style="258" bestFit="1" customWidth="1"/>
    <col min="12039" max="12039" width="9.33203125" style="258" customWidth="1"/>
    <col min="12040" max="12288" width="9.109375" style="258"/>
    <col min="12289" max="12289" width="58.109375" style="258" customWidth="1"/>
    <col min="12290" max="12291" width="8.6640625" style="258" customWidth="1"/>
    <col min="12292" max="12292" width="12.5546875" style="258" bestFit="1" customWidth="1"/>
    <col min="12293" max="12293" width="12.5546875" style="258" customWidth="1"/>
    <col min="12294" max="12294" width="12.33203125" style="258" bestFit="1" customWidth="1"/>
    <col min="12295" max="12295" width="9.33203125" style="258" customWidth="1"/>
    <col min="12296" max="12544" width="9.109375" style="258"/>
    <col min="12545" max="12545" width="58.109375" style="258" customWidth="1"/>
    <col min="12546" max="12547" width="8.6640625" style="258" customWidth="1"/>
    <col min="12548" max="12548" width="12.5546875" style="258" bestFit="1" customWidth="1"/>
    <col min="12549" max="12549" width="12.5546875" style="258" customWidth="1"/>
    <col min="12550" max="12550" width="12.33203125" style="258" bestFit="1" customWidth="1"/>
    <col min="12551" max="12551" width="9.33203125" style="258" customWidth="1"/>
    <col min="12552" max="12800" width="9.109375" style="258"/>
    <col min="12801" max="12801" width="58.109375" style="258" customWidth="1"/>
    <col min="12802" max="12803" width="8.6640625" style="258" customWidth="1"/>
    <col min="12804" max="12804" width="12.5546875" style="258" bestFit="1" customWidth="1"/>
    <col min="12805" max="12805" width="12.5546875" style="258" customWidth="1"/>
    <col min="12806" max="12806" width="12.33203125" style="258" bestFit="1" customWidth="1"/>
    <col min="12807" max="12807" width="9.33203125" style="258" customWidth="1"/>
    <col min="12808" max="13056" width="9.109375" style="258"/>
    <col min="13057" max="13057" width="58.109375" style="258" customWidth="1"/>
    <col min="13058" max="13059" width="8.6640625" style="258" customWidth="1"/>
    <col min="13060" max="13060" width="12.5546875" style="258" bestFit="1" customWidth="1"/>
    <col min="13061" max="13061" width="12.5546875" style="258" customWidth="1"/>
    <col min="13062" max="13062" width="12.33203125" style="258" bestFit="1" customWidth="1"/>
    <col min="13063" max="13063" width="9.33203125" style="258" customWidth="1"/>
    <col min="13064" max="13312" width="9.109375" style="258"/>
    <col min="13313" max="13313" width="58.109375" style="258" customWidth="1"/>
    <col min="13314" max="13315" width="8.6640625" style="258" customWidth="1"/>
    <col min="13316" max="13316" width="12.5546875" style="258" bestFit="1" customWidth="1"/>
    <col min="13317" max="13317" width="12.5546875" style="258" customWidth="1"/>
    <col min="13318" max="13318" width="12.33203125" style="258" bestFit="1" customWidth="1"/>
    <col min="13319" max="13319" width="9.33203125" style="258" customWidth="1"/>
    <col min="13320" max="13568" width="9.109375" style="258"/>
    <col min="13569" max="13569" width="58.109375" style="258" customWidth="1"/>
    <col min="13570" max="13571" width="8.6640625" style="258" customWidth="1"/>
    <col min="13572" max="13572" width="12.5546875" style="258" bestFit="1" customWidth="1"/>
    <col min="13573" max="13573" width="12.5546875" style="258" customWidth="1"/>
    <col min="13574" max="13574" width="12.33203125" style="258" bestFit="1" customWidth="1"/>
    <col min="13575" max="13575" width="9.33203125" style="258" customWidth="1"/>
    <col min="13576" max="13824" width="9.109375" style="258"/>
    <col min="13825" max="13825" width="58.109375" style="258" customWidth="1"/>
    <col min="13826" max="13827" width="8.6640625" style="258" customWidth="1"/>
    <col min="13828" max="13828" width="12.5546875" style="258" bestFit="1" customWidth="1"/>
    <col min="13829" max="13829" width="12.5546875" style="258" customWidth="1"/>
    <col min="13830" max="13830" width="12.33203125" style="258" bestFit="1" customWidth="1"/>
    <col min="13831" max="13831" width="9.33203125" style="258" customWidth="1"/>
    <col min="13832" max="14080" width="9.109375" style="258"/>
    <col min="14081" max="14081" width="58.109375" style="258" customWidth="1"/>
    <col min="14082" max="14083" width="8.6640625" style="258" customWidth="1"/>
    <col min="14084" max="14084" width="12.5546875" style="258" bestFit="1" customWidth="1"/>
    <col min="14085" max="14085" width="12.5546875" style="258" customWidth="1"/>
    <col min="14086" max="14086" width="12.33203125" style="258" bestFit="1" customWidth="1"/>
    <col min="14087" max="14087" width="9.33203125" style="258" customWidth="1"/>
    <col min="14088" max="14336" width="9.109375" style="258"/>
    <col min="14337" max="14337" width="58.109375" style="258" customWidth="1"/>
    <col min="14338" max="14339" width="8.6640625" style="258" customWidth="1"/>
    <col min="14340" max="14340" width="12.5546875" style="258" bestFit="1" customWidth="1"/>
    <col min="14341" max="14341" width="12.5546875" style="258" customWidth="1"/>
    <col min="14342" max="14342" width="12.33203125" style="258" bestFit="1" customWidth="1"/>
    <col min="14343" max="14343" width="9.33203125" style="258" customWidth="1"/>
    <col min="14344" max="14592" width="9.109375" style="258"/>
    <col min="14593" max="14593" width="58.109375" style="258" customWidth="1"/>
    <col min="14594" max="14595" width="8.6640625" style="258" customWidth="1"/>
    <col min="14596" max="14596" width="12.5546875" style="258" bestFit="1" customWidth="1"/>
    <col min="14597" max="14597" width="12.5546875" style="258" customWidth="1"/>
    <col min="14598" max="14598" width="12.33203125" style="258" bestFit="1" customWidth="1"/>
    <col min="14599" max="14599" width="9.33203125" style="258" customWidth="1"/>
    <col min="14600" max="14848" width="9.109375" style="258"/>
    <col min="14849" max="14849" width="58.109375" style="258" customWidth="1"/>
    <col min="14850" max="14851" width="8.6640625" style="258" customWidth="1"/>
    <col min="14852" max="14852" width="12.5546875" style="258" bestFit="1" customWidth="1"/>
    <col min="14853" max="14853" width="12.5546875" style="258" customWidth="1"/>
    <col min="14854" max="14854" width="12.33203125" style="258" bestFit="1" customWidth="1"/>
    <col min="14855" max="14855" width="9.33203125" style="258" customWidth="1"/>
    <col min="14856" max="15104" width="9.109375" style="258"/>
    <col min="15105" max="15105" width="58.109375" style="258" customWidth="1"/>
    <col min="15106" max="15107" width="8.6640625" style="258" customWidth="1"/>
    <col min="15108" max="15108" width="12.5546875" style="258" bestFit="1" customWidth="1"/>
    <col min="15109" max="15109" width="12.5546875" style="258" customWidth="1"/>
    <col min="15110" max="15110" width="12.33203125" style="258" bestFit="1" customWidth="1"/>
    <col min="15111" max="15111" width="9.33203125" style="258" customWidth="1"/>
    <col min="15112" max="15360" width="9.109375" style="258"/>
    <col min="15361" max="15361" width="58.109375" style="258" customWidth="1"/>
    <col min="15362" max="15363" width="8.6640625" style="258" customWidth="1"/>
    <col min="15364" max="15364" width="12.5546875" style="258" bestFit="1" customWidth="1"/>
    <col min="15365" max="15365" width="12.5546875" style="258" customWidth="1"/>
    <col min="15366" max="15366" width="12.33203125" style="258" bestFit="1" customWidth="1"/>
    <col min="15367" max="15367" width="9.33203125" style="258" customWidth="1"/>
    <col min="15368" max="15616" width="9.109375" style="258"/>
    <col min="15617" max="15617" width="58.109375" style="258" customWidth="1"/>
    <col min="15618" max="15619" width="8.6640625" style="258" customWidth="1"/>
    <col min="15620" max="15620" width="12.5546875" style="258" bestFit="1" customWidth="1"/>
    <col min="15621" max="15621" width="12.5546875" style="258" customWidth="1"/>
    <col min="15622" max="15622" width="12.33203125" style="258" bestFit="1" customWidth="1"/>
    <col min="15623" max="15623" width="9.33203125" style="258" customWidth="1"/>
    <col min="15624" max="15872" width="9.109375" style="258"/>
    <col min="15873" max="15873" width="58.109375" style="258" customWidth="1"/>
    <col min="15874" max="15875" width="8.6640625" style="258" customWidth="1"/>
    <col min="15876" max="15876" width="12.5546875" style="258" bestFit="1" customWidth="1"/>
    <col min="15877" max="15877" width="12.5546875" style="258" customWidth="1"/>
    <col min="15878" max="15878" width="12.33203125" style="258" bestFit="1" customWidth="1"/>
    <col min="15879" max="15879" width="9.33203125" style="258" customWidth="1"/>
    <col min="15880" max="16128" width="9.109375" style="258"/>
    <col min="16129" max="16129" width="58.109375" style="258" customWidth="1"/>
    <col min="16130" max="16131" width="8.6640625" style="258" customWidth="1"/>
    <col min="16132" max="16132" width="12.5546875" style="258" bestFit="1" customWidth="1"/>
    <col min="16133" max="16133" width="12.5546875" style="258" customWidth="1"/>
    <col min="16134" max="16134" width="12.33203125" style="258" bestFit="1" customWidth="1"/>
    <col min="16135" max="16135" width="9.33203125" style="258" customWidth="1"/>
    <col min="16136" max="16384" width="9.109375" style="258"/>
  </cols>
  <sheetData>
    <row r="1" spans="1:255" ht="23.85" customHeight="1" x14ac:dyDescent="0.3">
      <c r="A1" s="556" t="s">
        <v>856</v>
      </c>
      <c r="B1" s="557"/>
      <c r="C1" s="557"/>
      <c r="D1" s="557"/>
      <c r="E1" s="557"/>
      <c r="F1" s="557"/>
      <c r="G1" s="558"/>
    </row>
    <row r="2" spans="1:255" x14ac:dyDescent="0.3">
      <c r="A2" s="559"/>
      <c r="B2" s="559"/>
      <c r="C2" s="559"/>
      <c r="D2" s="559"/>
      <c r="E2" s="559"/>
      <c r="F2" s="559"/>
      <c r="G2" s="559"/>
    </row>
    <row r="3" spans="1:255" x14ac:dyDescent="0.3">
      <c r="A3" s="285"/>
      <c r="B3" s="286" t="s">
        <v>535</v>
      </c>
      <c r="C3" s="560" t="s">
        <v>396</v>
      </c>
      <c r="D3" s="561"/>
      <c r="E3" s="560" t="s">
        <v>397</v>
      </c>
      <c r="F3" s="561"/>
      <c r="G3" s="562" t="s">
        <v>398</v>
      </c>
    </row>
    <row r="4" spans="1:255" x14ac:dyDescent="0.3">
      <c r="A4" s="287" t="s">
        <v>536</v>
      </c>
      <c r="B4" s="288" t="s">
        <v>537</v>
      </c>
      <c r="C4" s="322" t="s">
        <v>399</v>
      </c>
      <c r="D4" s="323" t="s">
        <v>400</v>
      </c>
      <c r="E4" s="322" t="s">
        <v>399</v>
      </c>
      <c r="F4" s="323" t="s">
        <v>400</v>
      </c>
      <c r="G4" s="562"/>
    </row>
    <row r="5" spans="1:255" x14ac:dyDescent="0.3">
      <c r="A5" s="289"/>
      <c r="B5" s="289"/>
      <c r="C5" s="564" t="s">
        <v>402</v>
      </c>
      <c r="D5" s="565"/>
      <c r="E5" s="564" t="s">
        <v>402</v>
      </c>
      <c r="F5" s="565"/>
      <c r="G5" s="563"/>
    </row>
    <row r="6" spans="1:255" x14ac:dyDescent="0.3">
      <c r="A6" s="282" t="s">
        <v>291</v>
      </c>
      <c r="B6" s="282" t="s">
        <v>292</v>
      </c>
      <c r="C6" s="290"/>
      <c r="D6" s="290" t="s">
        <v>294</v>
      </c>
      <c r="E6" s="290"/>
      <c r="F6" s="290" t="s">
        <v>294</v>
      </c>
      <c r="G6" s="291" t="s">
        <v>295</v>
      </c>
    </row>
    <row r="7" spans="1:255" x14ac:dyDescent="0.3">
      <c r="A7" s="292" t="s">
        <v>538</v>
      </c>
      <c r="B7" s="293" t="s">
        <v>539</v>
      </c>
      <c r="C7" s="294"/>
      <c r="D7" s="294">
        <f>SUM(D8:D13)</f>
        <v>336082543</v>
      </c>
      <c r="E7" s="294"/>
      <c r="F7" s="294">
        <f>SUM(F8:F13)</f>
        <v>336833732</v>
      </c>
      <c r="G7" s="295">
        <f>F7/D7*100</f>
        <v>100.22351324567312</v>
      </c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5"/>
      <c r="FL7" s="275"/>
      <c r="FM7" s="275"/>
      <c r="FN7" s="275"/>
      <c r="FO7" s="275"/>
      <c r="FP7" s="275"/>
      <c r="FQ7" s="275"/>
      <c r="FR7" s="275"/>
      <c r="FS7" s="275"/>
      <c r="FT7" s="275"/>
      <c r="FU7" s="275"/>
      <c r="FV7" s="275"/>
      <c r="FW7" s="275"/>
      <c r="FX7" s="275"/>
      <c r="FY7" s="275"/>
      <c r="FZ7" s="275"/>
      <c r="GA7" s="275"/>
      <c r="GB7" s="275"/>
      <c r="GC7" s="275"/>
      <c r="GD7" s="275"/>
      <c r="GE7" s="275"/>
      <c r="GF7" s="275"/>
      <c r="GG7" s="275"/>
      <c r="GH7" s="275"/>
      <c r="GI7" s="275"/>
      <c r="GJ7" s="275"/>
      <c r="GK7" s="275"/>
      <c r="GL7" s="275"/>
      <c r="GM7" s="275"/>
      <c r="GN7" s="275"/>
      <c r="GO7" s="275"/>
      <c r="GP7" s="275"/>
      <c r="GQ7" s="275"/>
      <c r="GR7" s="275"/>
      <c r="GS7" s="275"/>
      <c r="GT7" s="275"/>
      <c r="GU7" s="275"/>
      <c r="GV7" s="275"/>
      <c r="GW7" s="275"/>
      <c r="GX7" s="275"/>
      <c r="GY7" s="275"/>
      <c r="GZ7" s="275"/>
      <c r="HA7" s="275"/>
      <c r="HB7" s="275"/>
      <c r="HC7" s="275"/>
      <c r="HD7" s="275"/>
      <c r="HE7" s="275"/>
      <c r="HF7" s="275"/>
      <c r="HG7" s="275"/>
      <c r="HH7" s="275"/>
      <c r="HI7" s="275"/>
      <c r="HJ7" s="275"/>
      <c r="HK7" s="275"/>
      <c r="HL7" s="275"/>
      <c r="HM7" s="275"/>
      <c r="HN7" s="275"/>
      <c r="HO7" s="275"/>
      <c r="HP7" s="275"/>
      <c r="HQ7" s="275"/>
      <c r="HR7" s="275"/>
      <c r="HS7" s="275"/>
      <c r="HT7" s="275"/>
      <c r="HU7" s="275"/>
      <c r="HV7" s="275"/>
      <c r="HW7" s="275"/>
      <c r="HX7" s="275"/>
      <c r="HY7" s="275"/>
      <c r="HZ7" s="275"/>
      <c r="IA7" s="275"/>
      <c r="IB7" s="275"/>
      <c r="IC7" s="275"/>
      <c r="ID7" s="275"/>
      <c r="IE7" s="275"/>
      <c r="IF7" s="275"/>
      <c r="IG7" s="275"/>
      <c r="IH7" s="275"/>
      <c r="II7" s="275"/>
      <c r="IJ7" s="275"/>
      <c r="IK7" s="275"/>
      <c r="IL7" s="275"/>
      <c r="IM7" s="275"/>
      <c r="IN7" s="275"/>
      <c r="IO7" s="275"/>
      <c r="IP7" s="275"/>
      <c r="IQ7" s="275"/>
      <c r="IR7" s="275"/>
      <c r="IS7" s="275"/>
      <c r="IT7" s="275"/>
      <c r="IU7" s="275"/>
    </row>
    <row r="8" spans="1:255" x14ac:dyDescent="0.3">
      <c r="A8" s="296" t="s">
        <v>540</v>
      </c>
      <c r="B8" s="282" t="s">
        <v>541</v>
      </c>
      <c r="C8" s="297"/>
      <c r="D8" s="297">
        <v>507424180</v>
      </c>
      <c r="E8" s="297"/>
      <c r="F8" s="297">
        <v>507424180</v>
      </c>
      <c r="G8" s="298">
        <f>F8/D8*100</f>
        <v>100</v>
      </c>
    </row>
    <row r="9" spans="1:255" x14ac:dyDescent="0.3">
      <c r="A9" s="296" t="s">
        <v>542</v>
      </c>
      <c r="B9" s="282" t="s">
        <v>543</v>
      </c>
      <c r="C9" s="297"/>
      <c r="D9" s="297">
        <v>-5778430</v>
      </c>
      <c r="E9" s="297"/>
      <c r="F9" s="297">
        <v>-5778430</v>
      </c>
      <c r="G9" s="298"/>
    </row>
    <row r="10" spans="1:255" x14ac:dyDescent="0.3">
      <c r="A10" s="296" t="s">
        <v>544</v>
      </c>
      <c r="B10" s="282" t="s">
        <v>545</v>
      </c>
      <c r="C10" s="299"/>
      <c r="D10" s="299">
        <v>7275815</v>
      </c>
      <c r="E10" s="299"/>
      <c r="F10" s="299">
        <v>7275815</v>
      </c>
      <c r="G10" s="298">
        <f>F10/D10*100</f>
        <v>100</v>
      </c>
    </row>
    <row r="11" spans="1:255" x14ac:dyDescent="0.3">
      <c r="A11" s="283" t="s">
        <v>546</v>
      </c>
      <c r="B11" s="282" t="s">
        <v>547</v>
      </c>
      <c r="C11" s="299"/>
      <c r="D11" s="299">
        <f>'1.sz.tábla'!C58</f>
        <v>-174870582</v>
      </c>
      <c r="E11" s="299"/>
      <c r="F11" s="299">
        <f>'1.sz.tábla'!E58</f>
        <v>-172839022</v>
      </c>
      <c r="G11" s="298">
        <f>F11/D11*100</f>
        <v>98.838249420362772</v>
      </c>
    </row>
    <row r="12" spans="1:255" x14ac:dyDescent="0.3">
      <c r="A12" s="283" t="s">
        <v>548</v>
      </c>
      <c r="B12" s="282" t="s">
        <v>549</v>
      </c>
      <c r="C12" s="299"/>
      <c r="D12" s="299">
        <v>0</v>
      </c>
      <c r="E12" s="299"/>
      <c r="F12" s="299">
        <v>0</v>
      </c>
      <c r="G12" s="298"/>
    </row>
    <row r="13" spans="1:255" x14ac:dyDescent="0.3">
      <c r="A13" s="283" t="s">
        <v>550</v>
      </c>
      <c r="B13" s="282" t="s">
        <v>551</v>
      </c>
      <c r="C13" s="299"/>
      <c r="D13" s="299">
        <f>'1.sz.tábla'!C59</f>
        <v>2031560</v>
      </c>
      <c r="E13" s="299"/>
      <c r="F13" s="299">
        <f>'1.sz.tábla'!E59</f>
        <v>751189</v>
      </c>
      <c r="G13" s="298">
        <f>F13/D13*100</f>
        <v>36.975969205930419</v>
      </c>
    </row>
    <row r="14" spans="1:255" x14ac:dyDescent="0.3">
      <c r="A14" s="300" t="s">
        <v>552</v>
      </c>
      <c r="B14" s="282" t="s">
        <v>553</v>
      </c>
      <c r="C14" s="301"/>
      <c r="D14" s="301">
        <f>SUM(D15:D17)</f>
        <v>6216570</v>
      </c>
      <c r="E14" s="301"/>
      <c r="F14" s="301">
        <f>SUM(F15:F17)</f>
        <v>6700096</v>
      </c>
      <c r="G14" s="295">
        <f>F14/D14*100</f>
        <v>107.77801906839302</v>
      </c>
      <c r="H14" s="275"/>
      <c r="I14" s="284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/>
      <c r="FN14" s="275"/>
      <c r="FO14" s="275"/>
      <c r="FP14" s="275"/>
      <c r="FQ14" s="275"/>
      <c r="FR14" s="275"/>
      <c r="FS14" s="275"/>
      <c r="FT14" s="275"/>
      <c r="FU14" s="275"/>
      <c r="FV14" s="275"/>
      <c r="FW14" s="275"/>
      <c r="FX14" s="275"/>
      <c r="FY14" s="275"/>
      <c r="FZ14" s="275"/>
      <c r="GA14" s="275"/>
      <c r="GB14" s="275"/>
      <c r="GC14" s="275"/>
      <c r="GD14" s="275"/>
      <c r="GE14" s="275"/>
      <c r="GF14" s="275"/>
      <c r="GG14" s="275"/>
      <c r="GH14" s="275"/>
      <c r="GI14" s="275"/>
      <c r="GJ14" s="275"/>
      <c r="GK14" s="275"/>
      <c r="GL14" s="275"/>
      <c r="GM14" s="275"/>
      <c r="GN14" s="275"/>
      <c r="GO14" s="275"/>
      <c r="GP14" s="275"/>
      <c r="GQ14" s="275"/>
      <c r="GR14" s="275"/>
      <c r="GS14" s="275"/>
      <c r="GT14" s="275"/>
      <c r="GU14" s="275"/>
      <c r="GV14" s="275"/>
      <c r="GW14" s="275"/>
      <c r="GX14" s="275"/>
      <c r="GY14" s="275"/>
      <c r="GZ14" s="275"/>
      <c r="HA14" s="275"/>
      <c r="HB14" s="275"/>
      <c r="HC14" s="275"/>
      <c r="HD14" s="275"/>
      <c r="HE14" s="275"/>
      <c r="HF14" s="275"/>
      <c r="HG14" s="275"/>
      <c r="HH14" s="275"/>
      <c r="HI14" s="275"/>
      <c r="HJ14" s="275"/>
      <c r="HK14" s="275"/>
      <c r="HL14" s="275"/>
      <c r="HM14" s="275"/>
      <c r="HN14" s="275"/>
      <c r="HO14" s="275"/>
      <c r="HP14" s="275"/>
      <c r="HQ14" s="275"/>
      <c r="HR14" s="275"/>
      <c r="HS14" s="275"/>
      <c r="HT14" s="275"/>
      <c r="HU14" s="275"/>
      <c r="HV14" s="275"/>
      <c r="HW14" s="275"/>
      <c r="HX14" s="275"/>
      <c r="HY14" s="275"/>
      <c r="HZ14" s="275"/>
      <c r="IA14" s="275"/>
      <c r="IB14" s="275"/>
      <c r="IC14" s="275"/>
      <c r="ID14" s="275"/>
      <c r="IE14" s="275"/>
      <c r="IF14" s="275"/>
      <c r="IG14" s="275"/>
      <c r="IH14" s="275"/>
      <c r="II14" s="275"/>
      <c r="IJ14" s="275"/>
      <c r="IK14" s="275"/>
      <c r="IL14" s="275"/>
      <c r="IM14" s="275"/>
      <c r="IN14" s="275"/>
      <c r="IO14" s="275"/>
      <c r="IP14" s="275"/>
      <c r="IQ14" s="275"/>
      <c r="IR14" s="275"/>
      <c r="IS14" s="275"/>
      <c r="IT14" s="275"/>
      <c r="IU14" s="275"/>
    </row>
    <row r="15" spans="1:255" x14ac:dyDescent="0.3">
      <c r="A15" s="283" t="s">
        <v>554</v>
      </c>
      <c r="B15" s="282" t="s">
        <v>555</v>
      </c>
      <c r="C15" s="299"/>
      <c r="D15" s="299">
        <f>'1.sz.tábla'!C64</f>
        <v>451287</v>
      </c>
      <c r="E15" s="299"/>
      <c r="F15" s="299">
        <f>'1.sz.tábla'!E64</f>
        <v>0</v>
      </c>
      <c r="G15" s="298">
        <f>F15/D15*100</f>
        <v>0</v>
      </c>
    </row>
    <row r="16" spans="1:255" x14ac:dyDescent="0.3">
      <c r="A16" s="283" t="s">
        <v>556</v>
      </c>
      <c r="B16" s="282" t="s">
        <v>557</v>
      </c>
      <c r="C16" s="299"/>
      <c r="D16" s="299">
        <f>'1.sz.tábla'!C69</f>
        <v>4171332</v>
      </c>
      <c r="E16" s="299"/>
      <c r="F16" s="299">
        <f>'1.sz.tábla'!E69</f>
        <v>3928972</v>
      </c>
      <c r="G16" s="298">
        <f>F16/D16*100</f>
        <v>94.189865491406579</v>
      </c>
    </row>
    <row r="17" spans="1:255" x14ac:dyDescent="0.3">
      <c r="A17" s="283" t="s">
        <v>558</v>
      </c>
      <c r="B17" s="282" t="s">
        <v>559</v>
      </c>
      <c r="C17" s="299"/>
      <c r="D17" s="299">
        <f>'1.sz.tábla'!C72</f>
        <v>1593951</v>
      </c>
      <c r="E17" s="299"/>
      <c r="F17" s="299">
        <f>'1.sz.tábla'!E72</f>
        <v>2771124</v>
      </c>
      <c r="G17" s="298">
        <f>F17/D17*100</f>
        <v>173.85252118791607</v>
      </c>
    </row>
    <row r="18" spans="1:255" x14ac:dyDescent="0.3">
      <c r="A18" s="302" t="s">
        <v>560</v>
      </c>
      <c r="B18" s="282" t="s">
        <v>561</v>
      </c>
      <c r="C18" s="301"/>
      <c r="D18" s="301">
        <v>0</v>
      </c>
      <c r="E18" s="301"/>
      <c r="F18" s="301">
        <v>0</v>
      </c>
      <c r="G18" s="295"/>
    </row>
    <row r="19" spans="1:255" x14ac:dyDescent="0.3">
      <c r="A19" s="303" t="s">
        <v>562</v>
      </c>
      <c r="B19" s="282" t="s">
        <v>563</v>
      </c>
      <c r="C19" s="304"/>
      <c r="D19" s="304">
        <f>'1.sz.tábla'!C76</f>
        <v>56883254</v>
      </c>
      <c r="E19" s="304"/>
      <c r="F19" s="304">
        <f>'1.sz.tábla'!E76</f>
        <v>154545227</v>
      </c>
      <c r="G19" s="295">
        <f>F19/D19*100</f>
        <v>271.68844278845228</v>
      </c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  <c r="FN19" s="275"/>
      <c r="FO19" s="275"/>
      <c r="FP19" s="275"/>
      <c r="FQ19" s="275"/>
      <c r="FR19" s="275"/>
      <c r="FS19" s="275"/>
      <c r="FT19" s="275"/>
      <c r="FU19" s="275"/>
      <c r="FV19" s="275"/>
      <c r="FW19" s="275"/>
      <c r="FX19" s="275"/>
      <c r="FY19" s="275"/>
      <c r="FZ19" s="275"/>
      <c r="GA19" s="275"/>
      <c r="GB19" s="275"/>
      <c r="GC19" s="275"/>
      <c r="GD19" s="275"/>
      <c r="GE19" s="275"/>
      <c r="GF19" s="275"/>
      <c r="GG19" s="275"/>
      <c r="GH19" s="275"/>
      <c r="GI19" s="275"/>
      <c r="GJ19" s="275"/>
      <c r="GK19" s="275"/>
      <c r="GL19" s="275"/>
      <c r="GM19" s="275"/>
      <c r="GN19" s="275"/>
      <c r="GO19" s="275"/>
      <c r="GP19" s="275"/>
      <c r="GQ19" s="275"/>
      <c r="GR19" s="275"/>
      <c r="GS19" s="275"/>
      <c r="GT19" s="275"/>
      <c r="GU19" s="275"/>
      <c r="GV19" s="275"/>
      <c r="GW19" s="275"/>
      <c r="GX19" s="275"/>
      <c r="GY19" s="275"/>
      <c r="GZ19" s="275"/>
      <c r="HA19" s="275"/>
      <c r="HB19" s="275"/>
      <c r="HC19" s="275"/>
      <c r="HD19" s="275"/>
      <c r="HE19" s="275"/>
      <c r="HF19" s="275"/>
      <c r="HG19" s="275"/>
      <c r="HH19" s="275"/>
      <c r="HI19" s="275"/>
      <c r="HJ19" s="275"/>
      <c r="HK19" s="275"/>
      <c r="HL19" s="275"/>
      <c r="HM19" s="275"/>
      <c r="HN19" s="275"/>
      <c r="HO19" s="275"/>
      <c r="HP19" s="275"/>
      <c r="HQ19" s="275"/>
      <c r="HR19" s="275"/>
      <c r="HS19" s="275"/>
      <c r="HT19" s="275"/>
      <c r="HU19" s="275"/>
      <c r="HV19" s="275"/>
      <c r="HW19" s="275"/>
      <c r="HX19" s="275"/>
      <c r="HY19" s="275"/>
      <c r="HZ19" s="275"/>
      <c r="IA19" s="275"/>
      <c r="IB19" s="275"/>
      <c r="IC19" s="275"/>
      <c r="ID19" s="275"/>
      <c r="IE19" s="275"/>
      <c r="IF19" s="275"/>
      <c r="IG19" s="275"/>
      <c r="IH19" s="275"/>
      <c r="II19" s="275"/>
      <c r="IJ19" s="275"/>
      <c r="IK19" s="275"/>
      <c r="IL19" s="275"/>
      <c r="IM19" s="275"/>
      <c r="IN19" s="275"/>
      <c r="IO19" s="275"/>
      <c r="IP19" s="275"/>
      <c r="IQ19" s="275"/>
      <c r="IR19" s="275"/>
      <c r="IS19" s="275"/>
      <c r="IT19" s="275"/>
      <c r="IU19" s="275"/>
    </row>
    <row r="20" spans="1:255" x14ac:dyDescent="0.3">
      <c r="A20" s="303" t="s">
        <v>564</v>
      </c>
      <c r="B20" s="282" t="s">
        <v>565</v>
      </c>
      <c r="C20" s="301">
        <f t="shared" ref="C20" si="0">C19+C18+C14+C7</f>
        <v>0</v>
      </c>
      <c r="D20" s="301">
        <f>D19+D18+D14+D7</f>
        <v>399182367</v>
      </c>
      <c r="E20" s="301">
        <f t="shared" ref="E20:F20" si="1">E19+E18+E14+E7</f>
        <v>0</v>
      </c>
      <c r="F20" s="301">
        <f t="shared" si="1"/>
        <v>498079055</v>
      </c>
      <c r="G20" s="295">
        <f>F20/D20*100</f>
        <v>124.77481376325423</v>
      </c>
    </row>
    <row r="21" spans="1:255" x14ac:dyDescent="0.3">
      <c r="A21" s="305"/>
      <c r="B21" s="306"/>
      <c r="C21" s="306"/>
      <c r="D21" s="307"/>
      <c r="E21" s="307"/>
      <c r="F21" s="307"/>
      <c r="G21" s="308"/>
    </row>
    <row r="22" spans="1:255" x14ac:dyDescent="0.3">
      <c r="G22" s="309"/>
    </row>
    <row r="23" spans="1:255" x14ac:dyDescent="0.3">
      <c r="A23" s="310" t="s">
        <v>566</v>
      </c>
      <c r="B23" s="311"/>
      <c r="C23" s="311"/>
      <c r="D23" s="312"/>
      <c r="E23" s="312"/>
      <c r="F23" s="312"/>
      <c r="G23" s="313"/>
    </row>
    <row r="24" spans="1:255" ht="31.2" x14ac:dyDescent="0.3">
      <c r="A24" s="314" t="s">
        <v>567</v>
      </c>
      <c r="B24" s="315" t="s">
        <v>404</v>
      </c>
      <c r="C24" s="315"/>
      <c r="D24" s="312">
        <v>23600</v>
      </c>
      <c r="E24" s="312"/>
      <c r="F24" s="312">
        <v>23600</v>
      </c>
      <c r="G24" s="316"/>
    </row>
    <row r="25" spans="1:255" x14ac:dyDescent="0.3">
      <c r="A25" s="317" t="s">
        <v>568</v>
      </c>
      <c r="B25" s="315" t="s">
        <v>407</v>
      </c>
      <c r="C25" s="315"/>
      <c r="D25" s="312"/>
      <c r="E25" s="312"/>
      <c r="F25" s="312"/>
      <c r="G25" s="316"/>
    </row>
    <row r="26" spans="1:255" x14ac:dyDescent="0.3">
      <c r="A26" s="314" t="s">
        <v>569</v>
      </c>
      <c r="B26" s="315" t="s">
        <v>409</v>
      </c>
      <c r="C26" s="315"/>
      <c r="D26" s="312"/>
      <c r="E26" s="312"/>
      <c r="F26" s="312"/>
      <c r="G26" s="316"/>
    </row>
    <row r="27" spans="1:255" ht="31.2" x14ac:dyDescent="0.3">
      <c r="A27" s="318" t="s">
        <v>570</v>
      </c>
      <c r="B27" s="319" t="s">
        <v>411</v>
      </c>
      <c r="C27" s="319"/>
      <c r="D27" s="320"/>
      <c r="E27" s="320"/>
      <c r="F27" s="320"/>
      <c r="G27" s="316"/>
    </row>
    <row r="28" spans="1:255" x14ac:dyDescent="0.3">
      <c r="A28" s="283" t="s">
        <v>571</v>
      </c>
      <c r="B28" s="321" t="s">
        <v>413</v>
      </c>
      <c r="C28" s="321"/>
      <c r="D28" s="299"/>
      <c r="E28" s="299"/>
      <c r="F28" s="299"/>
      <c r="G28" s="316"/>
    </row>
    <row r="32" spans="1:255" x14ac:dyDescent="0.3">
      <c r="A32" s="277"/>
    </row>
    <row r="33" spans="1:1" x14ac:dyDescent="0.3">
      <c r="A33" s="277"/>
    </row>
    <row r="34" spans="1:1" x14ac:dyDescent="0.3">
      <c r="A34" s="277"/>
    </row>
    <row r="35" spans="1:1" x14ac:dyDescent="0.3">
      <c r="A35" s="277"/>
    </row>
    <row r="36" spans="1:1" x14ac:dyDescent="0.3">
      <c r="A36" s="277"/>
    </row>
    <row r="37" spans="1:1" x14ac:dyDescent="0.3">
      <c r="A37" s="277"/>
    </row>
    <row r="38" spans="1:1" x14ac:dyDescent="0.3">
      <c r="A38" s="277"/>
    </row>
    <row r="39" spans="1:1" x14ac:dyDescent="0.3">
      <c r="A39" s="277"/>
    </row>
    <row r="40" spans="1:1" x14ac:dyDescent="0.3">
      <c r="A40" s="277"/>
    </row>
    <row r="41" spans="1:1" x14ac:dyDescent="0.3">
      <c r="A41" s="277"/>
    </row>
  </sheetData>
  <mergeCells count="7">
    <mergeCell ref="A1:G1"/>
    <mergeCell ref="A2:G2"/>
    <mergeCell ref="C3:D3"/>
    <mergeCell ref="E3:F3"/>
    <mergeCell ref="G3:G5"/>
    <mergeCell ref="C5:D5"/>
    <mergeCell ref="E5:F5"/>
  </mergeCells>
  <pageMargins left="0.70866141732283472" right="0.70866141732283472" top="1.3385826771653544" bottom="0.15748031496062992" header="0.31496062992125984" footer="0.31496062992125984"/>
  <pageSetup paperSize="9" orientation="landscape" r:id="rId1"/>
  <headerFooter>
    <oddHeader>&amp;L&amp;"Times New Roman,Normál"&amp;12Pécsely Község Önkormányzata&amp;C&amp;"Times New Roman,Normál"&amp;12 15.b. melléklet
az önkormányzat 2019. évi költségvetési gazdálkodási beszámolójáról szóló
9/2020. (VII. 07.) önkormányzati rendeletéhez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"/>
  <sheetViews>
    <sheetView view="pageLayout" zoomScaleNormal="100" workbookViewId="0">
      <selection activeCell="D2" sqref="D2"/>
    </sheetView>
  </sheetViews>
  <sheetFormatPr defaultRowHeight="15.6" x14ac:dyDescent="0.3"/>
  <cols>
    <col min="1" max="1" width="8.109375" style="324" customWidth="1"/>
    <col min="2" max="2" width="36.6640625" style="324" customWidth="1"/>
    <col min="3" max="3" width="14.6640625" style="324" bestFit="1" customWidth="1"/>
    <col min="4" max="4" width="15.6640625" style="324" bestFit="1" customWidth="1"/>
    <col min="5" max="5" width="17.5546875" style="324" bestFit="1" customWidth="1"/>
    <col min="6" max="6" width="6.88671875" style="324" customWidth="1"/>
    <col min="7" max="7" width="14.109375" style="324" customWidth="1"/>
    <col min="8" max="8" width="12.5546875" style="324" customWidth="1"/>
    <col min="9" max="9" width="13.6640625" style="324" customWidth="1"/>
    <col min="10" max="256" width="9.109375" style="324"/>
    <col min="257" max="257" width="8.109375" style="324" customWidth="1"/>
    <col min="258" max="258" width="41" style="324" customWidth="1"/>
    <col min="259" max="259" width="32.88671875" style="324" customWidth="1"/>
    <col min="260" max="260" width="17.88671875" style="324" customWidth="1"/>
    <col min="261" max="261" width="23.109375" style="324" customWidth="1"/>
    <col min="262" max="262" width="12.44140625" style="324" customWidth="1"/>
    <col min="263" max="263" width="12.88671875" style="324" customWidth="1"/>
    <col min="264" max="264" width="16.109375" style="324" customWidth="1"/>
    <col min="265" max="265" width="18" style="324" customWidth="1"/>
    <col min="266" max="512" width="9.109375" style="324"/>
    <col min="513" max="513" width="8.109375" style="324" customWidth="1"/>
    <col min="514" max="514" width="41" style="324" customWidth="1"/>
    <col min="515" max="515" width="32.88671875" style="324" customWidth="1"/>
    <col min="516" max="516" width="17.88671875" style="324" customWidth="1"/>
    <col min="517" max="517" width="23.109375" style="324" customWidth="1"/>
    <col min="518" max="518" width="12.44140625" style="324" customWidth="1"/>
    <col min="519" max="519" width="12.88671875" style="324" customWidth="1"/>
    <col min="520" max="520" width="16.109375" style="324" customWidth="1"/>
    <col min="521" max="521" width="18" style="324" customWidth="1"/>
    <col min="522" max="768" width="9.109375" style="324"/>
    <col min="769" max="769" width="8.109375" style="324" customWidth="1"/>
    <col min="770" max="770" width="41" style="324" customWidth="1"/>
    <col min="771" max="771" width="32.88671875" style="324" customWidth="1"/>
    <col min="772" max="772" width="17.88671875" style="324" customWidth="1"/>
    <col min="773" max="773" width="23.109375" style="324" customWidth="1"/>
    <col min="774" max="774" width="12.44140625" style="324" customWidth="1"/>
    <col min="775" max="775" width="12.88671875" style="324" customWidth="1"/>
    <col min="776" max="776" width="16.109375" style="324" customWidth="1"/>
    <col min="777" max="777" width="18" style="324" customWidth="1"/>
    <col min="778" max="1024" width="9.109375" style="324"/>
    <col min="1025" max="1025" width="8.109375" style="324" customWidth="1"/>
    <col min="1026" max="1026" width="41" style="324" customWidth="1"/>
    <col min="1027" max="1027" width="32.88671875" style="324" customWidth="1"/>
    <col min="1028" max="1028" width="17.88671875" style="324" customWidth="1"/>
    <col min="1029" max="1029" width="23.109375" style="324" customWidth="1"/>
    <col min="1030" max="1030" width="12.44140625" style="324" customWidth="1"/>
    <col min="1031" max="1031" width="12.88671875" style="324" customWidth="1"/>
    <col min="1032" max="1032" width="16.109375" style="324" customWidth="1"/>
    <col min="1033" max="1033" width="18" style="324" customWidth="1"/>
    <col min="1034" max="1280" width="9.109375" style="324"/>
    <col min="1281" max="1281" width="8.109375" style="324" customWidth="1"/>
    <col min="1282" max="1282" width="41" style="324" customWidth="1"/>
    <col min="1283" max="1283" width="32.88671875" style="324" customWidth="1"/>
    <col min="1284" max="1284" width="17.88671875" style="324" customWidth="1"/>
    <col min="1285" max="1285" width="23.109375" style="324" customWidth="1"/>
    <col min="1286" max="1286" width="12.44140625" style="324" customWidth="1"/>
    <col min="1287" max="1287" width="12.88671875" style="324" customWidth="1"/>
    <col min="1288" max="1288" width="16.109375" style="324" customWidth="1"/>
    <col min="1289" max="1289" width="18" style="324" customWidth="1"/>
    <col min="1290" max="1536" width="9.109375" style="324"/>
    <col min="1537" max="1537" width="8.109375" style="324" customWidth="1"/>
    <col min="1538" max="1538" width="41" style="324" customWidth="1"/>
    <col min="1539" max="1539" width="32.88671875" style="324" customWidth="1"/>
    <col min="1540" max="1540" width="17.88671875" style="324" customWidth="1"/>
    <col min="1541" max="1541" width="23.109375" style="324" customWidth="1"/>
    <col min="1542" max="1542" width="12.44140625" style="324" customWidth="1"/>
    <col min="1543" max="1543" width="12.88671875" style="324" customWidth="1"/>
    <col min="1544" max="1544" width="16.109375" style="324" customWidth="1"/>
    <col min="1545" max="1545" width="18" style="324" customWidth="1"/>
    <col min="1546" max="1792" width="9.109375" style="324"/>
    <col min="1793" max="1793" width="8.109375" style="324" customWidth="1"/>
    <col min="1794" max="1794" width="41" style="324" customWidth="1"/>
    <col min="1795" max="1795" width="32.88671875" style="324" customWidth="1"/>
    <col min="1796" max="1796" width="17.88671875" style="324" customWidth="1"/>
    <col min="1797" max="1797" width="23.109375" style="324" customWidth="1"/>
    <col min="1798" max="1798" width="12.44140625" style="324" customWidth="1"/>
    <col min="1799" max="1799" width="12.88671875" style="324" customWidth="1"/>
    <col min="1800" max="1800" width="16.109375" style="324" customWidth="1"/>
    <col min="1801" max="1801" width="18" style="324" customWidth="1"/>
    <col min="1802" max="2048" width="9.109375" style="324"/>
    <col min="2049" max="2049" width="8.109375" style="324" customWidth="1"/>
    <col min="2050" max="2050" width="41" style="324" customWidth="1"/>
    <col min="2051" max="2051" width="32.88671875" style="324" customWidth="1"/>
    <col min="2052" max="2052" width="17.88671875" style="324" customWidth="1"/>
    <col min="2053" max="2053" width="23.109375" style="324" customWidth="1"/>
    <col min="2054" max="2054" width="12.44140625" style="324" customWidth="1"/>
    <col min="2055" max="2055" width="12.88671875" style="324" customWidth="1"/>
    <col min="2056" max="2056" width="16.109375" style="324" customWidth="1"/>
    <col min="2057" max="2057" width="18" style="324" customWidth="1"/>
    <col min="2058" max="2304" width="9.109375" style="324"/>
    <col min="2305" max="2305" width="8.109375" style="324" customWidth="1"/>
    <col min="2306" max="2306" width="41" style="324" customWidth="1"/>
    <col min="2307" max="2307" width="32.88671875" style="324" customWidth="1"/>
    <col min="2308" max="2308" width="17.88671875" style="324" customWidth="1"/>
    <col min="2309" max="2309" width="23.109375" style="324" customWidth="1"/>
    <col min="2310" max="2310" width="12.44140625" style="324" customWidth="1"/>
    <col min="2311" max="2311" width="12.88671875" style="324" customWidth="1"/>
    <col min="2312" max="2312" width="16.109375" style="324" customWidth="1"/>
    <col min="2313" max="2313" width="18" style="324" customWidth="1"/>
    <col min="2314" max="2560" width="9.109375" style="324"/>
    <col min="2561" max="2561" width="8.109375" style="324" customWidth="1"/>
    <col min="2562" max="2562" width="41" style="324" customWidth="1"/>
    <col min="2563" max="2563" width="32.88671875" style="324" customWidth="1"/>
    <col min="2564" max="2564" width="17.88671875" style="324" customWidth="1"/>
    <col min="2565" max="2565" width="23.109375" style="324" customWidth="1"/>
    <col min="2566" max="2566" width="12.44140625" style="324" customWidth="1"/>
    <col min="2567" max="2567" width="12.88671875" style="324" customWidth="1"/>
    <col min="2568" max="2568" width="16.109375" style="324" customWidth="1"/>
    <col min="2569" max="2569" width="18" style="324" customWidth="1"/>
    <col min="2570" max="2816" width="9.109375" style="324"/>
    <col min="2817" max="2817" width="8.109375" style="324" customWidth="1"/>
    <col min="2818" max="2818" width="41" style="324" customWidth="1"/>
    <col min="2819" max="2819" width="32.88671875" style="324" customWidth="1"/>
    <col min="2820" max="2820" width="17.88671875" style="324" customWidth="1"/>
    <col min="2821" max="2821" width="23.109375" style="324" customWidth="1"/>
    <col min="2822" max="2822" width="12.44140625" style="324" customWidth="1"/>
    <col min="2823" max="2823" width="12.88671875" style="324" customWidth="1"/>
    <col min="2824" max="2824" width="16.109375" style="324" customWidth="1"/>
    <col min="2825" max="2825" width="18" style="324" customWidth="1"/>
    <col min="2826" max="3072" width="9.109375" style="324"/>
    <col min="3073" max="3073" width="8.109375" style="324" customWidth="1"/>
    <col min="3074" max="3074" width="41" style="324" customWidth="1"/>
    <col min="3075" max="3075" width="32.88671875" style="324" customWidth="1"/>
    <col min="3076" max="3076" width="17.88671875" style="324" customWidth="1"/>
    <col min="3077" max="3077" width="23.109375" style="324" customWidth="1"/>
    <col min="3078" max="3078" width="12.44140625" style="324" customWidth="1"/>
    <col min="3079" max="3079" width="12.88671875" style="324" customWidth="1"/>
    <col min="3080" max="3080" width="16.109375" style="324" customWidth="1"/>
    <col min="3081" max="3081" width="18" style="324" customWidth="1"/>
    <col min="3082" max="3328" width="9.109375" style="324"/>
    <col min="3329" max="3329" width="8.109375" style="324" customWidth="1"/>
    <col min="3330" max="3330" width="41" style="324" customWidth="1"/>
    <col min="3331" max="3331" width="32.88671875" style="324" customWidth="1"/>
    <col min="3332" max="3332" width="17.88671875" style="324" customWidth="1"/>
    <col min="3333" max="3333" width="23.109375" style="324" customWidth="1"/>
    <col min="3334" max="3334" width="12.44140625" style="324" customWidth="1"/>
    <col min="3335" max="3335" width="12.88671875" style="324" customWidth="1"/>
    <col min="3336" max="3336" width="16.109375" style="324" customWidth="1"/>
    <col min="3337" max="3337" width="18" style="324" customWidth="1"/>
    <col min="3338" max="3584" width="9.109375" style="324"/>
    <col min="3585" max="3585" width="8.109375" style="324" customWidth="1"/>
    <col min="3586" max="3586" width="41" style="324" customWidth="1"/>
    <col min="3587" max="3587" width="32.88671875" style="324" customWidth="1"/>
    <col min="3588" max="3588" width="17.88671875" style="324" customWidth="1"/>
    <col min="3589" max="3589" width="23.109375" style="324" customWidth="1"/>
    <col min="3590" max="3590" width="12.44140625" style="324" customWidth="1"/>
    <col min="3591" max="3591" width="12.88671875" style="324" customWidth="1"/>
    <col min="3592" max="3592" width="16.109375" style="324" customWidth="1"/>
    <col min="3593" max="3593" width="18" style="324" customWidth="1"/>
    <col min="3594" max="3840" width="9.109375" style="324"/>
    <col min="3841" max="3841" width="8.109375" style="324" customWidth="1"/>
    <col min="3842" max="3842" width="41" style="324" customWidth="1"/>
    <col min="3843" max="3843" width="32.88671875" style="324" customWidth="1"/>
    <col min="3844" max="3844" width="17.88671875" style="324" customWidth="1"/>
    <col min="3845" max="3845" width="23.109375" style="324" customWidth="1"/>
    <col min="3846" max="3846" width="12.44140625" style="324" customWidth="1"/>
    <col min="3847" max="3847" width="12.88671875" style="324" customWidth="1"/>
    <col min="3848" max="3848" width="16.109375" style="324" customWidth="1"/>
    <col min="3849" max="3849" width="18" style="324" customWidth="1"/>
    <col min="3850" max="4096" width="9.109375" style="324"/>
    <col min="4097" max="4097" width="8.109375" style="324" customWidth="1"/>
    <col min="4098" max="4098" width="41" style="324" customWidth="1"/>
    <col min="4099" max="4099" width="32.88671875" style="324" customWidth="1"/>
    <col min="4100" max="4100" width="17.88671875" style="324" customWidth="1"/>
    <col min="4101" max="4101" width="23.109375" style="324" customWidth="1"/>
    <col min="4102" max="4102" width="12.44140625" style="324" customWidth="1"/>
    <col min="4103" max="4103" width="12.88671875" style="324" customWidth="1"/>
    <col min="4104" max="4104" width="16.109375" style="324" customWidth="1"/>
    <col min="4105" max="4105" width="18" style="324" customWidth="1"/>
    <col min="4106" max="4352" width="9.109375" style="324"/>
    <col min="4353" max="4353" width="8.109375" style="324" customWidth="1"/>
    <col min="4354" max="4354" width="41" style="324" customWidth="1"/>
    <col min="4355" max="4355" width="32.88671875" style="324" customWidth="1"/>
    <col min="4356" max="4356" width="17.88671875" style="324" customWidth="1"/>
    <col min="4357" max="4357" width="23.109375" style="324" customWidth="1"/>
    <col min="4358" max="4358" width="12.44140625" style="324" customWidth="1"/>
    <col min="4359" max="4359" width="12.88671875" style="324" customWidth="1"/>
    <col min="4360" max="4360" width="16.109375" style="324" customWidth="1"/>
    <col min="4361" max="4361" width="18" style="324" customWidth="1"/>
    <col min="4362" max="4608" width="9.109375" style="324"/>
    <col min="4609" max="4609" width="8.109375" style="324" customWidth="1"/>
    <col min="4610" max="4610" width="41" style="324" customWidth="1"/>
    <col min="4611" max="4611" width="32.88671875" style="324" customWidth="1"/>
    <col min="4612" max="4612" width="17.88671875" style="324" customWidth="1"/>
    <col min="4613" max="4613" width="23.109375" style="324" customWidth="1"/>
    <col min="4614" max="4614" width="12.44140625" style="324" customWidth="1"/>
    <col min="4615" max="4615" width="12.88671875" style="324" customWidth="1"/>
    <col min="4616" max="4616" width="16.109375" style="324" customWidth="1"/>
    <col min="4617" max="4617" width="18" style="324" customWidth="1"/>
    <col min="4618" max="4864" width="9.109375" style="324"/>
    <col min="4865" max="4865" width="8.109375" style="324" customWidth="1"/>
    <col min="4866" max="4866" width="41" style="324" customWidth="1"/>
    <col min="4867" max="4867" width="32.88671875" style="324" customWidth="1"/>
    <col min="4868" max="4868" width="17.88671875" style="324" customWidth="1"/>
    <col min="4869" max="4869" width="23.109375" style="324" customWidth="1"/>
    <col min="4870" max="4870" width="12.44140625" style="324" customWidth="1"/>
    <col min="4871" max="4871" width="12.88671875" style="324" customWidth="1"/>
    <col min="4872" max="4872" width="16.109375" style="324" customWidth="1"/>
    <col min="4873" max="4873" width="18" style="324" customWidth="1"/>
    <col min="4874" max="5120" width="9.109375" style="324"/>
    <col min="5121" max="5121" width="8.109375" style="324" customWidth="1"/>
    <col min="5122" max="5122" width="41" style="324" customWidth="1"/>
    <col min="5123" max="5123" width="32.88671875" style="324" customWidth="1"/>
    <col min="5124" max="5124" width="17.88671875" style="324" customWidth="1"/>
    <col min="5125" max="5125" width="23.109375" style="324" customWidth="1"/>
    <col min="5126" max="5126" width="12.44140625" style="324" customWidth="1"/>
    <col min="5127" max="5127" width="12.88671875" style="324" customWidth="1"/>
    <col min="5128" max="5128" width="16.109375" style="324" customWidth="1"/>
    <col min="5129" max="5129" width="18" style="324" customWidth="1"/>
    <col min="5130" max="5376" width="9.109375" style="324"/>
    <col min="5377" max="5377" width="8.109375" style="324" customWidth="1"/>
    <col min="5378" max="5378" width="41" style="324" customWidth="1"/>
    <col min="5379" max="5379" width="32.88671875" style="324" customWidth="1"/>
    <col min="5380" max="5380" width="17.88671875" style="324" customWidth="1"/>
    <col min="5381" max="5381" width="23.109375" style="324" customWidth="1"/>
    <col min="5382" max="5382" width="12.44140625" style="324" customWidth="1"/>
    <col min="5383" max="5383" width="12.88671875" style="324" customWidth="1"/>
    <col min="5384" max="5384" width="16.109375" style="324" customWidth="1"/>
    <col min="5385" max="5385" width="18" style="324" customWidth="1"/>
    <col min="5386" max="5632" width="9.109375" style="324"/>
    <col min="5633" max="5633" width="8.109375" style="324" customWidth="1"/>
    <col min="5634" max="5634" width="41" style="324" customWidth="1"/>
    <col min="5635" max="5635" width="32.88671875" style="324" customWidth="1"/>
    <col min="5636" max="5636" width="17.88671875" style="324" customWidth="1"/>
    <col min="5637" max="5637" width="23.109375" style="324" customWidth="1"/>
    <col min="5638" max="5638" width="12.44140625" style="324" customWidth="1"/>
    <col min="5639" max="5639" width="12.88671875" style="324" customWidth="1"/>
    <col min="5640" max="5640" width="16.109375" style="324" customWidth="1"/>
    <col min="5641" max="5641" width="18" style="324" customWidth="1"/>
    <col min="5642" max="5888" width="9.109375" style="324"/>
    <col min="5889" max="5889" width="8.109375" style="324" customWidth="1"/>
    <col min="5890" max="5890" width="41" style="324" customWidth="1"/>
    <col min="5891" max="5891" width="32.88671875" style="324" customWidth="1"/>
    <col min="5892" max="5892" width="17.88671875" style="324" customWidth="1"/>
    <col min="5893" max="5893" width="23.109375" style="324" customWidth="1"/>
    <col min="5894" max="5894" width="12.44140625" style="324" customWidth="1"/>
    <col min="5895" max="5895" width="12.88671875" style="324" customWidth="1"/>
    <col min="5896" max="5896" width="16.109375" style="324" customWidth="1"/>
    <col min="5897" max="5897" width="18" style="324" customWidth="1"/>
    <col min="5898" max="6144" width="9.109375" style="324"/>
    <col min="6145" max="6145" width="8.109375" style="324" customWidth="1"/>
    <col min="6146" max="6146" width="41" style="324" customWidth="1"/>
    <col min="6147" max="6147" width="32.88671875" style="324" customWidth="1"/>
    <col min="6148" max="6148" width="17.88671875" style="324" customWidth="1"/>
    <col min="6149" max="6149" width="23.109375" style="324" customWidth="1"/>
    <col min="6150" max="6150" width="12.44140625" style="324" customWidth="1"/>
    <col min="6151" max="6151" width="12.88671875" style="324" customWidth="1"/>
    <col min="6152" max="6152" width="16.109375" style="324" customWidth="1"/>
    <col min="6153" max="6153" width="18" style="324" customWidth="1"/>
    <col min="6154" max="6400" width="9.109375" style="324"/>
    <col min="6401" max="6401" width="8.109375" style="324" customWidth="1"/>
    <col min="6402" max="6402" width="41" style="324" customWidth="1"/>
    <col min="6403" max="6403" width="32.88671875" style="324" customWidth="1"/>
    <col min="6404" max="6404" width="17.88671875" style="324" customWidth="1"/>
    <col min="6405" max="6405" width="23.109375" style="324" customWidth="1"/>
    <col min="6406" max="6406" width="12.44140625" style="324" customWidth="1"/>
    <col min="6407" max="6407" width="12.88671875" style="324" customWidth="1"/>
    <col min="6408" max="6408" width="16.109375" style="324" customWidth="1"/>
    <col min="6409" max="6409" width="18" style="324" customWidth="1"/>
    <col min="6410" max="6656" width="9.109375" style="324"/>
    <col min="6657" max="6657" width="8.109375" style="324" customWidth="1"/>
    <col min="6658" max="6658" width="41" style="324" customWidth="1"/>
    <col min="6659" max="6659" width="32.88671875" style="324" customWidth="1"/>
    <col min="6660" max="6660" width="17.88671875" style="324" customWidth="1"/>
    <col min="6661" max="6661" width="23.109375" style="324" customWidth="1"/>
    <col min="6662" max="6662" width="12.44140625" style="324" customWidth="1"/>
    <col min="6663" max="6663" width="12.88671875" style="324" customWidth="1"/>
    <col min="6664" max="6664" width="16.109375" style="324" customWidth="1"/>
    <col min="6665" max="6665" width="18" style="324" customWidth="1"/>
    <col min="6666" max="6912" width="9.109375" style="324"/>
    <col min="6913" max="6913" width="8.109375" style="324" customWidth="1"/>
    <col min="6914" max="6914" width="41" style="324" customWidth="1"/>
    <col min="6915" max="6915" width="32.88671875" style="324" customWidth="1"/>
    <col min="6916" max="6916" width="17.88671875" style="324" customWidth="1"/>
    <col min="6917" max="6917" width="23.109375" style="324" customWidth="1"/>
    <col min="6918" max="6918" width="12.44140625" style="324" customWidth="1"/>
    <col min="6919" max="6919" width="12.88671875" style="324" customWidth="1"/>
    <col min="6920" max="6920" width="16.109375" style="324" customWidth="1"/>
    <col min="6921" max="6921" width="18" style="324" customWidth="1"/>
    <col min="6922" max="7168" width="9.109375" style="324"/>
    <col min="7169" max="7169" width="8.109375" style="324" customWidth="1"/>
    <col min="7170" max="7170" width="41" style="324" customWidth="1"/>
    <col min="7171" max="7171" width="32.88671875" style="324" customWidth="1"/>
    <col min="7172" max="7172" width="17.88671875" style="324" customWidth="1"/>
    <col min="7173" max="7173" width="23.109375" style="324" customWidth="1"/>
    <col min="7174" max="7174" width="12.44140625" style="324" customWidth="1"/>
    <col min="7175" max="7175" width="12.88671875" style="324" customWidth="1"/>
    <col min="7176" max="7176" width="16.109375" style="324" customWidth="1"/>
    <col min="7177" max="7177" width="18" style="324" customWidth="1"/>
    <col min="7178" max="7424" width="9.109375" style="324"/>
    <col min="7425" max="7425" width="8.109375" style="324" customWidth="1"/>
    <col min="7426" max="7426" width="41" style="324" customWidth="1"/>
    <col min="7427" max="7427" width="32.88671875" style="324" customWidth="1"/>
    <col min="7428" max="7428" width="17.88671875" style="324" customWidth="1"/>
    <col min="7429" max="7429" width="23.109375" style="324" customWidth="1"/>
    <col min="7430" max="7430" width="12.44140625" style="324" customWidth="1"/>
    <col min="7431" max="7431" width="12.88671875" style="324" customWidth="1"/>
    <col min="7432" max="7432" width="16.109375" style="324" customWidth="1"/>
    <col min="7433" max="7433" width="18" style="324" customWidth="1"/>
    <col min="7434" max="7680" width="9.109375" style="324"/>
    <col min="7681" max="7681" width="8.109375" style="324" customWidth="1"/>
    <col min="7682" max="7682" width="41" style="324" customWidth="1"/>
    <col min="7683" max="7683" width="32.88671875" style="324" customWidth="1"/>
    <col min="7684" max="7684" width="17.88671875" style="324" customWidth="1"/>
    <col min="7685" max="7685" width="23.109375" style="324" customWidth="1"/>
    <col min="7686" max="7686" width="12.44140625" style="324" customWidth="1"/>
    <col min="7687" max="7687" width="12.88671875" style="324" customWidth="1"/>
    <col min="7688" max="7688" width="16.109375" style="324" customWidth="1"/>
    <col min="7689" max="7689" width="18" style="324" customWidth="1"/>
    <col min="7690" max="7936" width="9.109375" style="324"/>
    <col min="7937" max="7937" width="8.109375" style="324" customWidth="1"/>
    <col min="7938" max="7938" width="41" style="324" customWidth="1"/>
    <col min="7939" max="7939" width="32.88671875" style="324" customWidth="1"/>
    <col min="7940" max="7940" width="17.88671875" style="324" customWidth="1"/>
    <col min="7941" max="7941" width="23.109375" style="324" customWidth="1"/>
    <col min="7942" max="7942" width="12.44140625" style="324" customWidth="1"/>
    <col min="7943" max="7943" width="12.88671875" style="324" customWidth="1"/>
    <col min="7944" max="7944" width="16.109375" style="324" customWidth="1"/>
    <col min="7945" max="7945" width="18" style="324" customWidth="1"/>
    <col min="7946" max="8192" width="9.109375" style="324"/>
    <col min="8193" max="8193" width="8.109375" style="324" customWidth="1"/>
    <col min="8194" max="8194" width="41" style="324" customWidth="1"/>
    <col min="8195" max="8195" width="32.88671875" style="324" customWidth="1"/>
    <col min="8196" max="8196" width="17.88671875" style="324" customWidth="1"/>
    <col min="8197" max="8197" width="23.109375" style="324" customWidth="1"/>
    <col min="8198" max="8198" width="12.44140625" style="324" customWidth="1"/>
    <col min="8199" max="8199" width="12.88671875" style="324" customWidth="1"/>
    <col min="8200" max="8200" width="16.109375" style="324" customWidth="1"/>
    <col min="8201" max="8201" width="18" style="324" customWidth="1"/>
    <col min="8202" max="8448" width="9.109375" style="324"/>
    <col min="8449" max="8449" width="8.109375" style="324" customWidth="1"/>
    <col min="8450" max="8450" width="41" style="324" customWidth="1"/>
    <col min="8451" max="8451" width="32.88671875" style="324" customWidth="1"/>
    <col min="8452" max="8452" width="17.88671875" style="324" customWidth="1"/>
    <col min="8453" max="8453" width="23.109375" style="324" customWidth="1"/>
    <col min="8454" max="8454" width="12.44140625" style="324" customWidth="1"/>
    <col min="8455" max="8455" width="12.88671875" style="324" customWidth="1"/>
    <col min="8456" max="8456" width="16.109375" style="324" customWidth="1"/>
    <col min="8457" max="8457" width="18" style="324" customWidth="1"/>
    <col min="8458" max="8704" width="9.109375" style="324"/>
    <col min="8705" max="8705" width="8.109375" style="324" customWidth="1"/>
    <col min="8706" max="8706" width="41" style="324" customWidth="1"/>
    <col min="8707" max="8707" width="32.88671875" style="324" customWidth="1"/>
    <col min="8708" max="8708" width="17.88671875" style="324" customWidth="1"/>
    <col min="8709" max="8709" width="23.109375" style="324" customWidth="1"/>
    <col min="8710" max="8710" width="12.44140625" style="324" customWidth="1"/>
    <col min="8711" max="8711" width="12.88671875" style="324" customWidth="1"/>
    <col min="8712" max="8712" width="16.109375" style="324" customWidth="1"/>
    <col min="8713" max="8713" width="18" style="324" customWidth="1"/>
    <col min="8714" max="8960" width="9.109375" style="324"/>
    <col min="8961" max="8961" width="8.109375" style="324" customWidth="1"/>
    <col min="8962" max="8962" width="41" style="324" customWidth="1"/>
    <col min="8963" max="8963" width="32.88671875" style="324" customWidth="1"/>
    <col min="8964" max="8964" width="17.88671875" style="324" customWidth="1"/>
    <col min="8965" max="8965" width="23.109375" style="324" customWidth="1"/>
    <col min="8966" max="8966" width="12.44140625" style="324" customWidth="1"/>
    <col min="8967" max="8967" width="12.88671875" style="324" customWidth="1"/>
    <col min="8968" max="8968" width="16.109375" style="324" customWidth="1"/>
    <col min="8969" max="8969" width="18" style="324" customWidth="1"/>
    <col min="8970" max="9216" width="9.109375" style="324"/>
    <col min="9217" max="9217" width="8.109375" style="324" customWidth="1"/>
    <col min="9218" max="9218" width="41" style="324" customWidth="1"/>
    <col min="9219" max="9219" width="32.88671875" style="324" customWidth="1"/>
    <col min="9220" max="9220" width="17.88671875" style="324" customWidth="1"/>
    <col min="9221" max="9221" width="23.109375" style="324" customWidth="1"/>
    <col min="9222" max="9222" width="12.44140625" style="324" customWidth="1"/>
    <col min="9223" max="9223" width="12.88671875" style="324" customWidth="1"/>
    <col min="9224" max="9224" width="16.109375" style="324" customWidth="1"/>
    <col min="9225" max="9225" width="18" style="324" customWidth="1"/>
    <col min="9226" max="9472" width="9.109375" style="324"/>
    <col min="9473" max="9473" width="8.109375" style="324" customWidth="1"/>
    <col min="9474" max="9474" width="41" style="324" customWidth="1"/>
    <col min="9475" max="9475" width="32.88671875" style="324" customWidth="1"/>
    <col min="9476" max="9476" width="17.88671875" style="324" customWidth="1"/>
    <col min="9477" max="9477" width="23.109375" style="324" customWidth="1"/>
    <col min="9478" max="9478" width="12.44140625" style="324" customWidth="1"/>
    <col min="9479" max="9479" width="12.88671875" style="324" customWidth="1"/>
    <col min="9480" max="9480" width="16.109375" style="324" customWidth="1"/>
    <col min="9481" max="9481" width="18" style="324" customWidth="1"/>
    <col min="9482" max="9728" width="9.109375" style="324"/>
    <col min="9729" max="9729" width="8.109375" style="324" customWidth="1"/>
    <col min="9730" max="9730" width="41" style="324" customWidth="1"/>
    <col min="9731" max="9731" width="32.88671875" style="324" customWidth="1"/>
    <col min="9732" max="9732" width="17.88671875" style="324" customWidth="1"/>
    <col min="9733" max="9733" width="23.109375" style="324" customWidth="1"/>
    <col min="9734" max="9734" width="12.44140625" style="324" customWidth="1"/>
    <col min="9735" max="9735" width="12.88671875" style="324" customWidth="1"/>
    <col min="9736" max="9736" width="16.109375" style="324" customWidth="1"/>
    <col min="9737" max="9737" width="18" style="324" customWidth="1"/>
    <col min="9738" max="9984" width="9.109375" style="324"/>
    <col min="9985" max="9985" width="8.109375" style="324" customWidth="1"/>
    <col min="9986" max="9986" width="41" style="324" customWidth="1"/>
    <col min="9987" max="9987" width="32.88671875" style="324" customWidth="1"/>
    <col min="9988" max="9988" width="17.88671875" style="324" customWidth="1"/>
    <col min="9989" max="9989" width="23.109375" style="324" customWidth="1"/>
    <col min="9990" max="9990" width="12.44140625" style="324" customWidth="1"/>
    <col min="9991" max="9991" width="12.88671875" style="324" customWidth="1"/>
    <col min="9992" max="9992" width="16.109375" style="324" customWidth="1"/>
    <col min="9993" max="9993" width="18" style="324" customWidth="1"/>
    <col min="9994" max="10240" width="9.109375" style="324"/>
    <col min="10241" max="10241" width="8.109375" style="324" customWidth="1"/>
    <col min="10242" max="10242" width="41" style="324" customWidth="1"/>
    <col min="10243" max="10243" width="32.88671875" style="324" customWidth="1"/>
    <col min="10244" max="10244" width="17.88671875" style="324" customWidth="1"/>
    <col min="10245" max="10245" width="23.109375" style="324" customWidth="1"/>
    <col min="10246" max="10246" width="12.44140625" style="324" customWidth="1"/>
    <col min="10247" max="10247" width="12.88671875" style="324" customWidth="1"/>
    <col min="10248" max="10248" width="16.109375" style="324" customWidth="1"/>
    <col min="10249" max="10249" width="18" style="324" customWidth="1"/>
    <col min="10250" max="10496" width="9.109375" style="324"/>
    <col min="10497" max="10497" width="8.109375" style="324" customWidth="1"/>
    <col min="10498" max="10498" width="41" style="324" customWidth="1"/>
    <col min="10499" max="10499" width="32.88671875" style="324" customWidth="1"/>
    <col min="10500" max="10500" width="17.88671875" style="324" customWidth="1"/>
    <col min="10501" max="10501" width="23.109375" style="324" customWidth="1"/>
    <col min="10502" max="10502" width="12.44140625" style="324" customWidth="1"/>
    <col min="10503" max="10503" width="12.88671875" style="324" customWidth="1"/>
    <col min="10504" max="10504" width="16.109375" style="324" customWidth="1"/>
    <col min="10505" max="10505" width="18" style="324" customWidth="1"/>
    <col min="10506" max="10752" width="9.109375" style="324"/>
    <col min="10753" max="10753" width="8.109375" style="324" customWidth="1"/>
    <col min="10754" max="10754" width="41" style="324" customWidth="1"/>
    <col min="10755" max="10755" width="32.88671875" style="324" customWidth="1"/>
    <col min="10756" max="10756" width="17.88671875" style="324" customWidth="1"/>
    <col min="10757" max="10757" width="23.109375" style="324" customWidth="1"/>
    <col min="10758" max="10758" width="12.44140625" style="324" customWidth="1"/>
    <col min="10759" max="10759" width="12.88671875" style="324" customWidth="1"/>
    <col min="10760" max="10760" width="16.109375" style="324" customWidth="1"/>
    <col min="10761" max="10761" width="18" style="324" customWidth="1"/>
    <col min="10762" max="11008" width="9.109375" style="324"/>
    <col min="11009" max="11009" width="8.109375" style="324" customWidth="1"/>
    <col min="11010" max="11010" width="41" style="324" customWidth="1"/>
    <col min="11011" max="11011" width="32.88671875" style="324" customWidth="1"/>
    <col min="11012" max="11012" width="17.88671875" style="324" customWidth="1"/>
    <col min="11013" max="11013" width="23.109375" style="324" customWidth="1"/>
    <col min="11014" max="11014" width="12.44140625" style="324" customWidth="1"/>
    <col min="11015" max="11015" width="12.88671875" style="324" customWidth="1"/>
    <col min="11016" max="11016" width="16.109375" style="324" customWidth="1"/>
    <col min="11017" max="11017" width="18" style="324" customWidth="1"/>
    <col min="11018" max="11264" width="9.109375" style="324"/>
    <col min="11265" max="11265" width="8.109375" style="324" customWidth="1"/>
    <col min="11266" max="11266" width="41" style="324" customWidth="1"/>
    <col min="11267" max="11267" width="32.88671875" style="324" customWidth="1"/>
    <col min="11268" max="11268" width="17.88671875" style="324" customWidth="1"/>
    <col min="11269" max="11269" width="23.109375" style="324" customWidth="1"/>
    <col min="11270" max="11270" width="12.44140625" style="324" customWidth="1"/>
    <col min="11271" max="11271" width="12.88671875" style="324" customWidth="1"/>
    <col min="11272" max="11272" width="16.109375" style="324" customWidth="1"/>
    <col min="11273" max="11273" width="18" style="324" customWidth="1"/>
    <col min="11274" max="11520" width="9.109375" style="324"/>
    <col min="11521" max="11521" width="8.109375" style="324" customWidth="1"/>
    <col min="11522" max="11522" width="41" style="324" customWidth="1"/>
    <col min="11523" max="11523" width="32.88671875" style="324" customWidth="1"/>
    <col min="11524" max="11524" width="17.88671875" style="324" customWidth="1"/>
    <col min="11525" max="11525" width="23.109375" style="324" customWidth="1"/>
    <col min="11526" max="11526" width="12.44140625" style="324" customWidth="1"/>
    <col min="11527" max="11527" width="12.88671875" style="324" customWidth="1"/>
    <col min="11528" max="11528" width="16.109375" style="324" customWidth="1"/>
    <col min="11529" max="11529" width="18" style="324" customWidth="1"/>
    <col min="11530" max="11776" width="9.109375" style="324"/>
    <col min="11777" max="11777" width="8.109375" style="324" customWidth="1"/>
    <col min="11778" max="11778" width="41" style="324" customWidth="1"/>
    <col min="11779" max="11779" width="32.88671875" style="324" customWidth="1"/>
    <col min="11780" max="11780" width="17.88671875" style="324" customWidth="1"/>
    <col min="11781" max="11781" width="23.109375" style="324" customWidth="1"/>
    <col min="11782" max="11782" width="12.44140625" style="324" customWidth="1"/>
    <col min="11783" max="11783" width="12.88671875" style="324" customWidth="1"/>
    <col min="11784" max="11784" width="16.109375" style="324" customWidth="1"/>
    <col min="11785" max="11785" width="18" style="324" customWidth="1"/>
    <col min="11786" max="12032" width="9.109375" style="324"/>
    <col min="12033" max="12033" width="8.109375" style="324" customWidth="1"/>
    <col min="12034" max="12034" width="41" style="324" customWidth="1"/>
    <col min="12035" max="12035" width="32.88671875" style="324" customWidth="1"/>
    <col min="12036" max="12036" width="17.88671875" style="324" customWidth="1"/>
    <col min="12037" max="12037" width="23.109375" style="324" customWidth="1"/>
    <col min="12038" max="12038" width="12.44140625" style="324" customWidth="1"/>
    <col min="12039" max="12039" width="12.88671875" style="324" customWidth="1"/>
    <col min="12040" max="12040" width="16.109375" style="324" customWidth="1"/>
    <col min="12041" max="12041" width="18" style="324" customWidth="1"/>
    <col min="12042" max="12288" width="9.109375" style="324"/>
    <col min="12289" max="12289" width="8.109375" style="324" customWidth="1"/>
    <col min="12290" max="12290" width="41" style="324" customWidth="1"/>
    <col min="12291" max="12291" width="32.88671875" style="324" customWidth="1"/>
    <col min="12292" max="12292" width="17.88671875" style="324" customWidth="1"/>
    <col min="12293" max="12293" width="23.109375" style="324" customWidth="1"/>
    <col min="12294" max="12294" width="12.44140625" style="324" customWidth="1"/>
    <col min="12295" max="12295" width="12.88671875" style="324" customWidth="1"/>
    <col min="12296" max="12296" width="16.109375" style="324" customWidth="1"/>
    <col min="12297" max="12297" width="18" style="324" customWidth="1"/>
    <col min="12298" max="12544" width="9.109375" style="324"/>
    <col min="12545" max="12545" width="8.109375" style="324" customWidth="1"/>
    <col min="12546" max="12546" width="41" style="324" customWidth="1"/>
    <col min="12547" max="12547" width="32.88671875" style="324" customWidth="1"/>
    <col min="12548" max="12548" width="17.88671875" style="324" customWidth="1"/>
    <col min="12549" max="12549" width="23.109375" style="324" customWidth="1"/>
    <col min="12550" max="12550" width="12.44140625" style="324" customWidth="1"/>
    <col min="12551" max="12551" width="12.88671875" style="324" customWidth="1"/>
    <col min="12552" max="12552" width="16.109375" style="324" customWidth="1"/>
    <col min="12553" max="12553" width="18" style="324" customWidth="1"/>
    <col min="12554" max="12800" width="9.109375" style="324"/>
    <col min="12801" max="12801" width="8.109375" style="324" customWidth="1"/>
    <col min="12802" max="12802" width="41" style="324" customWidth="1"/>
    <col min="12803" max="12803" width="32.88671875" style="324" customWidth="1"/>
    <col min="12804" max="12804" width="17.88671875" style="324" customWidth="1"/>
    <col min="12805" max="12805" width="23.109375" style="324" customWidth="1"/>
    <col min="12806" max="12806" width="12.44140625" style="324" customWidth="1"/>
    <col min="12807" max="12807" width="12.88671875" style="324" customWidth="1"/>
    <col min="12808" max="12808" width="16.109375" style="324" customWidth="1"/>
    <col min="12809" max="12809" width="18" style="324" customWidth="1"/>
    <col min="12810" max="13056" width="9.109375" style="324"/>
    <col min="13057" max="13057" width="8.109375" style="324" customWidth="1"/>
    <col min="13058" max="13058" width="41" style="324" customWidth="1"/>
    <col min="13059" max="13059" width="32.88671875" style="324" customWidth="1"/>
    <col min="13060" max="13060" width="17.88671875" style="324" customWidth="1"/>
    <col min="13061" max="13061" width="23.109375" style="324" customWidth="1"/>
    <col min="13062" max="13062" width="12.44140625" style="324" customWidth="1"/>
    <col min="13063" max="13063" width="12.88671875" style="324" customWidth="1"/>
    <col min="13064" max="13064" width="16.109375" style="324" customWidth="1"/>
    <col min="13065" max="13065" width="18" style="324" customWidth="1"/>
    <col min="13066" max="13312" width="9.109375" style="324"/>
    <col min="13313" max="13313" width="8.109375" style="324" customWidth="1"/>
    <col min="13314" max="13314" width="41" style="324" customWidth="1"/>
    <col min="13315" max="13315" width="32.88671875" style="324" customWidth="1"/>
    <col min="13316" max="13316" width="17.88671875" style="324" customWidth="1"/>
    <col min="13317" max="13317" width="23.109375" style="324" customWidth="1"/>
    <col min="13318" max="13318" width="12.44140625" style="324" customWidth="1"/>
    <col min="13319" max="13319" width="12.88671875" style="324" customWidth="1"/>
    <col min="13320" max="13320" width="16.109375" style="324" customWidth="1"/>
    <col min="13321" max="13321" width="18" style="324" customWidth="1"/>
    <col min="13322" max="13568" width="9.109375" style="324"/>
    <col min="13569" max="13569" width="8.109375" style="324" customWidth="1"/>
    <col min="13570" max="13570" width="41" style="324" customWidth="1"/>
    <col min="13571" max="13571" width="32.88671875" style="324" customWidth="1"/>
    <col min="13572" max="13572" width="17.88671875" style="324" customWidth="1"/>
    <col min="13573" max="13573" width="23.109375" style="324" customWidth="1"/>
    <col min="13574" max="13574" width="12.44140625" style="324" customWidth="1"/>
    <col min="13575" max="13575" width="12.88671875" style="324" customWidth="1"/>
    <col min="13576" max="13576" width="16.109375" style="324" customWidth="1"/>
    <col min="13577" max="13577" width="18" style="324" customWidth="1"/>
    <col min="13578" max="13824" width="9.109375" style="324"/>
    <col min="13825" max="13825" width="8.109375" style="324" customWidth="1"/>
    <col min="13826" max="13826" width="41" style="324" customWidth="1"/>
    <col min="13827" max="13827" width="32.88671875" style="324" customWidth="1"/>
    <col min="13828" max="13828" width="17.88671875" style="324" customWidth="1"/>
    <col min="13829" max="13829" width="23.109375" style="324" customWidth="1"/>
    <col min="13830" max="13830" width="12.44140625" style="324" customWidth="1"/>
    <col min="13831" max="13831" width="12.88671875" style="324" customWidth="1"/>
    <col min="13832" max="13832" width="16.109375" style="324" customWidth="1"/>
    <col min="13833" max="13833" width="18" style="324" customWidth="1"/>
    <col min="13834" max="14080" width="9.109375" style="324"/>
    <col min="14081" max="14081" width="8.109375" style="324" customWidth="1"/>
    <col min="14082" max="14082" width="41" style="324" customWidth="1"/>
    <col min="14083" max="14083" width="32.88671875" style="324" customWidth="1"/>
    <col min="14084" max="14084" width="17.88671875" style="324" customWidth="1"/>
    <col min="14085" max="14085" width="23.109375" style="324" customWidth="1"/>
    <col min="14086" max="14086" width="12.44140625" style="324" customWidth="1"/>
    <col min="14087" max="14087" width="12.88671875" style="324" customWidth="1"/>
    <col min="14088" max="14088" width="16.109375" style="324" customWidth="1"/>
    <col min="14089" max="14089" width="18" style="324" customWidth="1"/>
    <col min="14090" max="14336" width="9.109375" style="324"/>
    <col min="14337" max="14337" width="8.109375" style="324" customWidth="1"/>
    <col min="14338" max="14338" width="41" style="324" customWidth="1"/>
    <col min="14339" max="14339" width="32.88671875" style="324" customWidth="1"/>
    <col min="14340" max="14340" width="17.88671875" style="324" customWidth="1"/>
    <col min="14341" max="14341" width="23.109375" style="324" customWidth="1"/>
    <col min="14342" max="14342" width="12.44140625" style="324" customWidth="1"/>
    <col min="14343" max="14343" width="12.88671875" style="324" customWidth="1"/>
    <col min="14344" max="14344" width="16.109375" style="324" customWidth="1"/>
    <col min="14345" max="14345" width="18" style="324" customWidth="1"/>
    <col min="14346" max="14592" width="9.109375" style="324"/>
    <col min="14593" max="14593" width="8.109375" style="324" customWidth="1"/>
    <col min="14594" max="14594" width="41" style="324" customWidth="1"/>
    <col min="14595" max="14595" width="32.88671875" style="324" customWidth="1"/>
    <col min="14596" max="14596" width="17.88671875" style="324" customWidth="1"/>
    <col min="14597" max="14597" width="23.109375" style="324" customWidth="1"/>
    <col min="14598" max="14598" width="12.44140625" style="324" customWidth="1"/>
    <col min="14599" max="14599" width="12.88671875" style="324" customWidth="1"/>
    <col min="14600" max="14600" width="16.109375" style="324" customWidth="1"/>
    <col min="14601" max="14601" width="18" style="324" customWidth="1"/>
    <col min="14602" max="14848" width="9.109375" style="324"/>
    <col min="14849" max="14849" width="8.109375" style="324" customWidth="1"/>
    <col min="14850" max="14850" width="41" style="324" customWidth="1"/>
    <col min="14851" max="14851" width="32.88671875" style="324" customWidth="1"/>
    <col min="14852" max="14852" width="17.88671875" style="324" customWidth="1"/>
    <col min="14853" max="14853" width="23.109375" style="324" customWidth="1"/>
    <col min="14854" max="14854" width="12.44140625" style="324" customWidth="1"/>
    <col min="14855" max="14855" width="12.88671875" style="324" customWidth="1"/>
    <col min="14856" max="14856" width="16.109375" style="324" customWidth="1"/>
    <col min="14857" max="14857" width="18" style="324" customWidth="1"/>
    <col min="14858" max="15104" width="9.109375" style="324"/>
    <col min="15105" max="15105" width="8.109375" style="324" customWidth="1"/>
    <col min="15106" max="15106" width="41" style="324" customWidth="1"/>
    <col min="15107" max="15107" width="32.88671875" style="324" customWidth="1"/>
    <col min="15108" max="15108" width="17.88671875" style="324" customWidth="1"/>
    <col min="15109" max="15109" width="23.109375" style="324" customWidth="1"/>
    <col min="15110" max="15110" width="12.44140625" style="324" customWidth="1"/>
    <col min="15111" max="15111" width="12.88671875" style="324" customWidth="1"/>
    <col min="15112" max="15112" width="16.109375" style="324" customWidth="1"/>
    <col min="15113" max="15113" width="18" style="324" customWidth="1"/>
    <col min="15114" max="15360" width="9.109375" style="324"/>
    <col min="15361" max="15361" width="8.109375" style="324" customWidth="1"/>
    <col min="15362" max="15362" width="41" style="324" customWidth="1"/>
    <col min="15363" max="15363" width="32.88671875" style="324" customWidth="1"/>
    <col min="15364" max="15364" width="17.88671875" style="324" customWidth="1"/>
    <col min="15365" max="15365" width="23.109375" style="324" customWidth="1"/>
    <col min="15366" max="15366" width="12.44140625" style="324" customWidth="1"/>
    <col min="15367" max="15367" width="12.88671875" style="324" customWidth="1"/>
    <col min="15368" max="15368" width="16.109375" style="324" customWidth="1"/>
    <col min="15369" max="15369" width="18" style="324" customWidth="1"/>
    <col min="15370" max="15616" width="9.109375" style="324"/>
    <col min="15617" max="15617" width="8.109375" style="324" customWidth="1"/>
    <col min="15618" max="15618" width="41" style="324" customWidth="1"/>
    <col min="15619" max="15619" width="32.88671875" style="324" customWidth="1"/>
    <col min="15620" max="15620" width="17.88671875" style="324" customWidth="1"/>
    <col min="15621" max="15621" width="23.109375" style="324" customWidth="1"/>
    <col min="15622" max="15622" width="12.44140625" style="324" customWidth="1"/>
    <col min="15623" max="15623" width="12.88671875" style="324" customWidth="1"/>
    <col min="15624" max="15624" width="16.109375" style="324" customWidth="1"/>
    <col min="15625" max="15625" width="18" style="324" customWidth="1"/>
    <col min="15626" max="15872" width="9.109375" style="324"/>
    <col min="15873" max="15873" width="8.109375" style="324" customWidth="1"/>
    <col min="15874" max="15874" width="41" style="324" customWidth="1"/>
    <col min="15875" max="15875" width="32.88671875" style="324" customWidth="1"/>
    <col min="15876" max="15876" width="17.88671875" style="324" customWidth="1"/>
    <col min="15877" max="15877" width="23.109375" style="324" customWidth="1"/>
    <col min="15878" max="15878" width="12.44140625" style="324" customWidth="1"/>
    <col min="15879" max="15879" width="12.88671875" style="324" customWidth="1"/>
    <col min="15880" max="15880" width="16.109375" style="324" customWidth="1"/>
    <col min="15881" max="15881" width="18" style="324" customWidth="1"/>
    <col min="15882" max="16128" width="9.109375" style="324"/>
    <col min="16129" max="16129" width="8.109375" style="324" customWidth="1"/>
    <col min="16130" max="16130" width="41" style="324" customWidth="1"/>
    <col min="16131" max="16131" width="32.88671875" style="324" customWidth="1"/>
    <col min="16132" max="16132" width="17.88671875" style="324" customWidth="1"/>
    <col min="16133" max="16133" width="23.109375" style="324" customWidth="1"/>
    <col min="16134" max="16134" width="12.44140625" style="324" customWidth="1"/>
    <col min="16135" max="16135" width="12.88671875" style="324" customWidth="1"/>
    <col min="16136" max="16136" width="16.109375" style="324" customWidth="1"/>
    <col min="16137" max="16137" width="18" style="324" customWidth="1"/>
    <col min="16138" max="16384" width="9.109375" style="324"/>
  </cols>
  <sheetData>
    <row r="1" spans="1:9" x14ac:dyDescent="0.3">
      <c r="A1" s="530" t="s">
        <v>572</v>
      </c>
      <c r="B1" s="566"/>
      <c r="C1" s="566"/>
      <c r="D1" s="566"/>
      <c r="E1" s="566"/>
      <c r="F1" s="566"/>
      <c r="G1" s="566"/>
      <c r="H1" s="566"/>
      <c r="I1" s="566"/>
    </row>
    <row r="2" spans="1:9" s="326" customFormat="1" ht="86.25" customHeight="1" x14ac:dyDescent="0.3">
      <c r="A2" s="325" t="s">
        <v>573</v>
      </c>
      <c r="B2" s="325" t="s">
        <v>70</v>
      </c>
      <c r="C2" s="325" t="s">
        <v>574</v>
      </c>
      <c r="D2" s="325" t="s">
        <v>575</v>
      </c>
      <c r="E2" s="325" t="s">
        <v>576</v>
      </c>
      <c r="F2" s="325" t="s">
        <v>577</v>
      </c>
      <c r="G2" s="325" t="s">
        <v>578</v>
      </c>
      <c r="H2" s="325" t="s">
        <v>579</v>
      </c>
      <c r="I2" s="325" t="s">
        <v>580</v>
      </c>
    </row>
    <row r="3" spans="1:9" x14ac:dyDescent="0.3">
      <c r="A3" s="327">
        <v>1</v>
      </c>
      <c r="B3" s="327">
        <v>2</v>
      </c>
      <c r="C3" s="327">
        <v>3</v>
      </c>
      <c r="D3" s="327">
        <v>4</v>
      </c>
      <c r="E3" s="327">
        <v>5</v>
      </c>
      <c r="F3" s="327">
        <v>6</v>
      </c>
      <c r="G3" s="327">
        <v>7</v>
      </c>
      <c r="H3" s="327">
        <v>8</v>
      </c>
      <c r="I3" s="327">
        <v>9</v>
      </c>
    </row>
    <row r="4" spans="1:9" ht="31.2" x14ac:dyDescent="0.3">
      <c r="A4" s="325" t="s">
        <v>581</v>
      </c>
      <c r="B4" s="328" t="s">
        <v>582</v>
      </c>
      <c r="C4" s="329">
        <v>12813365</v>
      </c>
      <c r="D4" s="329">
        <v>527272190</v>
      </c>
      <c r="E4" s="329">
        <v>43895135</v>
      </c>
      <c r="F4" s="329">
        <v>0</v>
      </c>
      <c r="G4" s="329">
        <v>4837400</v>
      </c>
      <c r="H4" s="329">
        <v>0</v>
      </c>
      <c r="I4" s="329">
        <v>588818090</v>
      </c>
    </row>
    <row r="5" spans="1:9" ht="31.2" x14ac:dyDescent="0.3">
      <c r="A5" s="354" t="s">
        <v>583</v>
      </c>
      <c r="B5" s="330" t="s">
        <v>584</v>
      </c>
      <c r="C5" s="331">
        <v>2760000</v>
      </c>
      <c r="D5" s="331">
        <v>0</v>
      </c>
      <c r="E5" s="331">
        <v>0</v>
      </c>
      <c r="F5" s="331">
        <v>0</v>
      </c>
      <c r="G5" s="331">
        <v>3282335</v>
      </c>
      <c r="H5" s="331">
        <v>0</v>
      </c>
      <c r="I5" s="331">
        <f>G5+C5</f>
        <v>6042335</v>
      </c>
    </row>
    <row r="6" spans="1:9" x14ac:dyDescent="0.3">
      <c r="A6" s="503" t="s">
        <v>629</v>
      </c>
      <c r="B6" s="330" t="s">
        <v>895</v>
      </c>
      <c r="C6" s="331">
        <v>0</v>
      </c>
      <c r="D6" s="331">
        <v>0</v>
      </c>
      <c r="E6" s="331">
        <v>0</v>
      </c>
      <c r="F6" s="331">
        <v>0</v>
      </c>
      <c r="G6" s="331">
        <v>6700000</v>
      </c>
      <c r="H6" s="331">
        <v>0</v>
      </c>
      <c r="I6" s="331">
        <f>G6+C6</f>
        <v>6700000</v>
      </c>
    </row>
    <row r="7" spans="1:9" ht="31.2" x14ac:dyDescent="0.3">
      <c r="A7" s="327" t="s">
        <v>585</v>
      </c>
      <c r="B7" s="330" t="s">
        <v>586</v>
      </c>
      <c r="C7" s="331">
        <v>0</v>
      </c>
      <c r="D7" s="331">
        <v>0</v>
      </c>
      <c r="E7" s="331">
        <v>3282335</v>
      </c>
      <c r="F7" s="331">
        <v>0</v>
      </c>
      <c r="G7" s="331">
        <v>0</v>
      </c>
      <c r="H7" s="331">
        <v>0</v>
      </c>
      <c r="I7" s="331">
        <f>D7+E7</f>
        <v>3282335</v>
      </c>
    </row>
    <row r="8" spans="1:9" x14ac:dyDescent="0.3">
      <c r="A8" s="355" t="s">
        <v>587</v>
      </c>
      <c r="B8" s="330" t="s">
        <v>894</v>
      </c>
      <c r="C8" s="331">
        <v>0</v>
      </c>
      <c r="D8" s="331">
        <v>31000</v>
      </c>
      <c r="E8" s="331">
        <v>0</v>
      </c>
      <c r="F8" s="331">
        <v>0</v>
      </c>
      <c r="G8" s="331">
        <v>0</v>
      </c>
      <c r="H8" s="331">
        <v>0</v>
      </c>
      <c r="I8" s="331">
        <f>D8</f>
        <v>31000</v>
      </c>
    </row>
    <row r="9" spans="1:9" x14ac:dyDescent="0.3">
      <c r="A9" s="325" t="s">
        <v>588</v>
      </c>
      <c r="B9" s="328" t="s">
        <v>589</v>
      </c>
      <c r="C9" s="329">
        <f>SUM(C5:C7)</f>
        <v>2760000</v>
      </c>
      <c r="D9" s="329">
        <f>D8</f>
        <v>31000</v>
      </c>
      <c r="E9" s="329">
        <f>SUM(E5:E7)</f>
        <v>3282335</v>
      </c>
      <c r="F9" s="329">
        <f>SUM(F7:F7)</f>
        <v>0</v>
      </c>
      <c r="G9" s="329">
        <f>SUM(G5:G7)</f>
        <v>9982335</v>
      </c>
      <c r="H9" s="329">
        <f>SUM(H7:H7)</f>
        <v>0</v>
      </c>
      <c r="I9" s="329">
        <f>SUM(I5:I8)</f>
        <v>16055670</v>
      </c>
    </row>
    <row r="10" spans="1:9" x14ac:dyDescent="0.3">
      <c r="A10" s="355" t="s">
        <v>761</v>
      </c>
      <c r="B10" s="330" t="s">
        <v>807</v>
      </c>
      <c r="C10" s="331">
        <v>0</v>
      </c>
      <c r="D10" s="331">
        <v>1937000</v>
      </c>
      <c r="E10" s="331">
        <v>0</v>
      </c>
      <c r="F10" s="331"/>
      <c r="G10" s="331"/>
      <c r="H10" s="331"/>
      <c r="I10" s="331">
        <f>D10+E10</f>
        <v>1937000</v>
      </c>
    </row>
    <row r="11" spans="1:9" x14ac:dyDescent="0.3">
      <c r="A11" s="327">
        <v>13</v>
      </c>
      <c r="B11" s="330" t="s">
        <v>590</v>
      </c>
      <c r="C11" s="331">
        <v>0</v>
      </c>
      <c r="D11" s="331">
        <v>0</v>
      </c>
      <c r="E11" s="331">
        <v>238705</v>
      </c>
      <c r="F11" s="331">
        <v>0</v>
      </c>
      <c r="G11" s="331">
        <v>3282335</v>
      </c>
      <c r="H11" s="331">
        <v>0</v>
      </c>
      <c r="I11" s="331">
        <f>G11+E11</f>
        <v>3521040</v>
      </c>
    </row>
    <row r="12" spans="1:9" x14ac:dyDescent="0.3">
      <c r="A12" s="325" t="s">
        <v>591</v>
      </c>
      <c r="B12" s="328" t="s">
        <v>592</v>
      </c>
      <c r="C12" s="329">
        <v>0</v>
      </c>
      <c r="D12" s="329">
        <f>SUM(D10:D11)</f>
        <v>1937000</v>
      </c>
      <c r="E12" s="329">
        <f>SUM(E10:E11)</f>
        <v>238705</v>
      </c>
      <c r="F12" s="329">
        <v>0</v>
      </c>
      <c r="G12" s="329">
        <f>SUM(G11)</f>
        <v>3282335</v>
      </c>
      <c r="H12" s="329">
        <f t="shared" ref="H12" si="0">SUM(H11)</f>
        <v>0</v>
      </c>
      <c r="I12" s="329">
        <f>I10+I11</f>
        <v>5458040</v>
      </c>
    </row>
    <row r="13" spans="1:9" x14ac:dyDescent="0.3">
      <c r="A13" s="325" t="s">
        <v>593</v>
      </c>
      <c r="B13" s="328" t="s">
        <v>594</v>
      </c>
      <c r="C13" s="329">
        <f t="shared" ref="C13:I13" si="1">C4+C9-C12</f>
        <v>15573365</v>
      </c>
      <c r="D13" s="329">
        <f t="shared" si="1"/>
        <v>525366190</v>
      </c>
      <c r="E13" s="329">
        <f t="shared" si="1"/>
        <v>46938765</v>
      </c>
      <c r="F13" s="329">
        <f t="shared" si="1"/>
        <v>0</v>
      </c>
      <c r="G13" s="329">
        <f t="shared" si="1"/>
        <v>11537400</v>
      </c>
      <c r="H13" s="329">
        <f t="shared" si="1"/>
        <v>0</v>
      </c>
      <c r="I13" s="329">
        <f t="shared" si="1"/>
        <v>599415720</v>
      </c>
    </row>
    <row r="14" spans="1:9" ht="31.2" x14ac:dyDescent="0.3">
      <c r="A14" s="325" t="s">
        <v>595</v>
      </c>
      <c r="B14" s="328" t="s">
        <v>596</v>
      </c>
      <c r="C14" s="329">
        <v>12348838</v>
      </c>
      <c r="D14" s="329">
        <v>184714345</v>
      </c>
      <c r="E14" s="329">
        <v>39289241</v>
      </c>
      <c r="F14" s="329">
        <v>0</v>
      </c>
      <c r="G14" s="329">
        <v>0</v>
      </c>
      <c r="H14" s="329">
        <v>0</v>
      </c>
      <c r="I14" s="329">
        <f>C14+D14+E14</f>
        <v>236352424</v>
      </c>
    </row>
    <row r="15" spans="1:9" ht="31.2" x14ac:dyDescent="0.3">
      <c r="A15" s="327" t="s">
        <v>597</v>
      </c>
      <c r="B15" s="330" t="s">
        <v>598</v>
      </c>
      <c r="C15" s="331">
        <v>247500</v>
      </c>
      <c r="D15" s="331">
        <v>12740110</v>
      </c>
      <c r="E15" s="331">
        <v>3458714</v>
      </c>
      <c r="F15" s="331">
        <v>0</v>
      </c>
      <c r="G15" s="331">
        <v>0</v>
      </c>
      <c r="H15" s="331">
        <v>0</v>
      </c>
      <c r="I15" s="331">
        <f>C15+D15+E15</f>
        <v>16446324</v>
      </c>
    </row>
    <row r="16" spans="1:9" ht="31.2" x14ac:dyDescent="0.3">
      <c r="A16" s="325" t="s">
        <v>599</v>
      </c>
      <c r="B16" s="328" t="s">
        <v>600</v>
      </c>
      <c r="C16" s="329">
        <f>C14+C15</f>
        <v>12596338</v>
      </c>
      <c r="D16" s="329">
        <f>D14+D15</f>
        <v>197454455</v>
      </c>
      <c r="E16" s="329">
        <f>E14+E15</f>
        <v>42747955</v>
      </c>
      <c r="F16" s="329">
        <f t="shared" ref="F16:I16" si="2">F14+F15</f>
        <v>0</v>
      </c>
      <c r="G16" s="329">
        <f t="shared" si="2"/>
        <v>0</v>
      </c>
      <c r="H16" s="329">
        <f t="shared" si="2"/>
        <v>0</v>
      </c>
      <c r="I16" s="329">
        <f t="shared" si="2"/>
        <v>252798748</v>
      </c>
    </row>
    <row r="17" spans="1:9" x14ac:dyDescent="0.3">
      <c r="A17" s="325" t="s">
        <v>601</v>
      </c>
      <c r="B17" s="328" t="s">
        <v>602</v>
      </c>
      <c r="C17" s="329">
        <f>C16</f>
        <v>12596338</v>
      </c>
      <c r="D17" s="329">
        <f>D16</f>
        <v>197454455</v>
      </c>
      <c r="E17" s="329">
        <f t="shared" ref="E17:I17" si="3">E16</f>
        <v>42747955</v>
      </c>
      <c r="F17" s="329">
        <f t="shared" si="3"/>
        <v>0</v>
      </c>
      <c r="G17" s="329">
        <f t="shared" si="3"/>
        <v>0</v>
      </c>
      <c r="H17" s="329">
        <f t="shared" si="3"/>
        <v>0</v>
      </c>
      <c r="I17" s="329">
        <f t="shared" si="3"/>
        <v>252798748</v>
      </c>
    </row>
    <row r="18" spans="1:9" x14ac:dyDescent="0.3">
      <c r="A18" s="325" t="s">
        <v>603</v>
      </c>
      <c r="B18" s="328" t="s">
        <v>604</v>
      </c>
      <c r="C18" s="329">
        <f>C13-C17</f>
        <v>2977027</v>
      </c>
      <c r="D18" s="329">
        <f>D13-D17</f>
        <v>327911735</v>
      </c>
      <c r="E18" s="329">
        <f t="shared" ref="E18:I18" si="4">E13-E17</f>
        <v>4190810</v>
      </c>
      <c r="F18" s="329">
        <f t="shared" si="4"/>
        <v>0</v>
      </c>
      <c r="G18" s="329">
        <f t="shared" si="4"/>
        <v>11537400</v>
      </c>
      <c r="H18" s="329">
        <f t="shared" si="4"/>
        <v>0</v>
      </c>
      <c r="I18" s="329">
        <f t="shared" si="4"/>
        <v>346616972</v>
      </c>
    </row>
    <row r="19" spans="1:9" ht="31.2" x14ac:dyDescent="0.3">
      <c r="A19" s="327" t="s">
        <v>605</v>
      </c>
      <c r="B19" s="330" t="s">
        <v>606</v>
      </c>
      <c r="C19" s="331">
        <v>12036865</v>
      </c>
      <c r="D19" s="331">
        <v>1713970</v>
      </c>
      <c r="E19" s="331">
        <v>25023027</v>
      </c>
      <c r="F19" s="331">
        <v>0</v>
      </c>
      <c r="G19" s="331">
        <v>0</v>
      </c>
      <c r="H19" s="331">
        <v>0</v>
      </c>
      <c r="I19" s="331">
        <f>C19+D19+E19</f>
        <v>38773862</v>
      </c>
    </row>
  </sheetData>
  <mergeCells count="1">
    <mergeCell ref="A1:I1"/>
  </mergeCells>
  <printOptions horizontalCentered="1"/>
  <pageMargins left="0.11811023622047245" right="0.11811023622047245" top="1.1417322834645669" bottom="0.74803149606299213" header="0.31496062992125984" footer="0.31496062992125984"/>
  <pageSetup paperSize="9" scale="98" orientation="landscape" r:id="rId1"/>
  <headerFooter>
    <oddHeader>&amp;L&amp;"Times New Roman,Normál"&amp;12Pécsely Község 
Önkormányzata &amp;C&amp;"Times New Roman,Normál"&amp;12 16. melléklet
az önkormányzat 2019. évi költségvetési gazdálkodási beszámolójáról szóló
9/2020. (VII. 07.) önkormányzati rendeletéhez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D50"/>
  <sheetViews>
    <sheetView view="pageLayout" zoomScaleNormal="100" workbookViewId="0">
      <selection activeCell="A2" sqref="A2:D2"/>
    </sheetView>
  </sheetViews>
  <sheetFormatPr defaultRowHeight="15.6" x14ac:dyDescent="0.3"/>
  <cols>
    <col min="1" max="1" width="40.109375" style="332" customWidth="1"/>
    <col min="2" max="2" width="32.109375" style="332" bestFit="1" customWidth="1"/>
    <col min="3" max="3" width="18.33203125" style="332" customWidth="1"/>
    <col min="4" max="4" width="18.33203125" style="332" bestFit="1" customWidth="1"/>
    <col min="5" max="256" width="9.109375" style="332"/>
    <col min="257" max="257" width="43.88671875" style="332" customWidth="1"/>
    <col min="258" max="258" width="33.33203125" style="332" customWidth="1"/>
    <col min="259" max="259" width="16" style="332" customWidth="1"/>
    <col min="260" max="512" width="9.109375" style="332"/>
    <col min="513" max="513" width="43.88671875" style="332" customWidth="1"/>
    <col min="514" max="514" width="33.33203125" style="332" customWidth="1"/>
    <col min="515" max="515" width="16" style="332" customWidth="1"/>
    <col min="516" max="768" width="9.109375" style="332"/>
    <col min="769" max="769" width="43.88671875" style="332" customWidth="1"/>
    <col min="770" max="770" width="33.33203125" style="332" customWidth="1"/>
    <col min="771" max="771" width="16" style="332" customWidth="1"/>
    <col min="772" max="1024" width="9.109375" style="332"/>
    <col min="1025" max="1025" width="43.88671875" style="332" customWidth="1"/>
    <col min="1026" max="1026" width="33.33203125" style="332" customWidth="1"/>
    <col min="1027" max="1027" width="16" style="332" customWidth="1"/>
    <col min="1028" max="1280" width="9.109375" style="332"/>
    <col min="1281" max="1281" width="43.88671875" style="332" customWidth="1"/>
    <col min="1282" max="1282" width="33.33203125" style="332" customWidth="1"/>
    <col min="1283" max="1283" width="16" style="332" customWidth="1"/>
    <col min="1284" max="1536" width="9.109375" style="332"/>
    <col min="1537" max="1537" width="43.88671875" style="332" customWidth="1"/>
    <col min="1538" max="1538" width="33.33203125" style="332" customWidth="1"/>
    <col min="1539" max="1539" width="16" style="332" customWidth="1"/>
    <col min="1540" max="1792" width="9.109375" style="332"/>
    <col min="1793" max="1793" width="43.88671875" style="332" customWidth="1"/>
    <col min="1794" max="1794" width="33.33203125" style="332" customWidth="1"/>
    <col min="1795" max="1795" width="16" style="332" customWidth="1"/>
    <col min="1796" max="2048" width="9.109375" style="332"/>
    <col min="2049" max="2049" width="43.88671875" style="332" customWidth="1"/>
    <col min="2050" max="2050" width="33.33203125" style="332" customWidth="1"/>
    <col min="2051" max="2051" width="16" style="332" customWidth="1"/>
    <col min="2052" max="2304" width="9.109375" style="332"/>
    <col min="2305" max="2305" width="43.88671875" style="332" customWidth="1"/>
    <col min="2306" max="2306" width="33.33203125" style="332" customWidth="1"/>
    <col min="2307" max="2307" width="16" style="332" customWidth="1"/>
    <col min="2308" max="2560" width="9.109375" style="332"/>
    <col min="2561" max="2561" width="43.88671875" style="332" customWidth="1"/>
    <col min="2562" max="2562" width="33.33203125" style="332" customWidth="1"/>
    <col min="2563" max="2563" width="16" style="332" customWidth="1"/>
    <col min="2564" max="2816" width="9.109375" style="332"/>
    <col min="2817" max="2817" width="43.88671875" style="332" customWidth="1"/>
    <col min="2818" max="2818" width="33.33203125" style="332" customWidth="1"/>
    <col min="2819" max="2819" width="16" style="332" customWidth="1"/>
    <col min="2820" max="3072" width="9.109375" style="332"/>
    <col min="3073" max="3073" width="43.88671875" style="332" customWidth="1"/>
    <col min="3074" max="3074" width="33.33203125" style="332" customWidth="1"/>
    <col min="3075" max="3075" width="16" style="332" customWidth="1"/>
    <col min="3076" max="3328" width="9.109375" style="332"/>
    <col min="3329" max="3329" width="43.88671875" style="332" customWidth="1"/>
    <col min="3330" max="3330" width="33.33203125" style="332" customWidth="1"/>
    <col min="3331" max="3331" width="16" style="332" customWidth="1"/>
    <col min="3332" max="3584" width="9.109375" style="332"/>
    <col min="3585" max="3585" width="43.88671875" style="332" customWidth="1"/>
    <col min="3586" max="3586" width="33.33203125" style="332" customWidth="1"/>
    <col min="3587" max="3587" width="16" style="332" customWidth="1"/>
    <col min="3588" max="3840" width="9.109375" style="332"/>
    <col min="3841" max="3841" width="43.88671875" style="332" customWidth="1"/>
    <col min="3842" max="3842" width="33.33203125" style="332" customWidth="1"/>
    <col min="3843" max="3843" width="16" style="332" customWidth="1"/>
    <col min="3844" max="4096" width="9.109375" style="332"/>
    <col min="4097" max="4097" width="43.88671875" style="332" customWidth="1"/>
    <col min="4098" max="4098" width="33.33203125" style="332" customWidth="1"/>
    <col min="4099" max="4099" width="16" style="332" customWidth="1"/>
    <col min="4100" max="4352" width="9.109375" style="332"/>
    <col min="4353" max="4353" width="43.88671875" style="332" customWidth="1"/>
    <col min="4354" max="4354" width="33.33203125" style="332" customWidth="1"/>
    <col min="4355" max="4355" width="16" style="332" customWidth="1"/>
    <col min="4356" max="4608" width="9.109375" style="332"/>
    <col min="4609" max="4609" width="43.88671875" style="332" customWidth="1"/>
    <col min="4610" max="4610" width="33.33203125" style="332" customWidth="1"/>
    <col min="4611" max="4611" width="16" style="332" customWidth="1"/>
    <col min="4612" max="4864" width="9.109375" style="332"/>
    <col min="4865" max="4865" width="43.88671875" style="332" customWidth="1"/>
    <col min="4866" max="4866" width="33.33203125" style="332" customWidth="1"/>
    <col min="4867" max="4867" width="16" style="332" customWidth="1"/>
    <col min="4868" max="5120" width="9.109375" style="332"/>
    <col min="5121" max="5121" width="43.88671875" style="332" customWidth="1"/>
    <col min="5122" max="5122" width="33.33203125" style="332" customWidth="1"/>
    <col min="5123" max="5123" width="16" style="332" customWidth="1"/>
    <col min="5124" max="5376" width="9.109375" style="332"/>
    <col min="5377" max="5377" width="43.88671875" style="332" customWidth="1"/>
    <col min="5378" max="5378" width="33.33203125" style="332" customWidth="1"/>
    <col min="5379" max="5379" width="16" style="332" customWidth="1"/>
    <col min="5380" max="5632" width="9.109375" style="332"/>
    <col min="5633" max="5633" width="43.88671875" style="332" customWidth="1"/>
    <col min="5634" max="5634" width="33.33203125" style="332" customWidth="1"/>
    <col min="5635" max="5635" width="16" style="332" customWidth="1"/>
    <col min="5636" max="5888" width="9.109375" style="332"/>
    <col min="5889" max="5889" width="43.88671875" style="332" customWidth="1"/>
    <col min="5890" max="5890" width="33.33203125" style="332" customWidth="1"/>
    <col min="5891" max="5891" width="16" style="332" customWidth="1"/>
    <col min="5892" max="6144" width="9.109375" style="332"/>
    <col min="6145" max="6145" width="43.88671875" style="332" customWidth="1"/>
    <col min="6146" max="6146" width="33.33203125" style="332" customWidth="1"/>
    <col min="6147" max="6147" width="16" style="332" customWidth="1"/>
    <col min="6148" max="6400" width="9.109375" style="332"/>
    <col min="6401" max="6401" width="43.88671875" style="332" customWidth="1"/>
    <col min="6402" max="6402" width="33.33203125" style="332" customWidth="1"/>
    <col min="6403" max="6403" width="16" style="332" customWidth="1"/>
    <col min="6404" max="6656" width="9.109375" style="332"/>
    <col min="6657" max="6657" width="43.88671875" style="332" customWidth="1"/>
    <col min="6658" max="6658" width="33.33203125" style="332" customWidth="1"/>
    <col min="6659" max="6659" width="16" style="332" customWidth="1"/>
    <col min="6660" max="6912" width="9.109375" style="332"/>
    <col min="6913" max="6913" width="43.88671875" style="332" customWidth="1"/>
    <col min="6914" max="6914" width="33.33203125" style="332" customWidth="1"/>
    <col min="6915" max="6915" width="16" style="332" customWidth="1"/>
    <col min="6916" max="7168" width="9.109375" style="332"/>
    <col min="7169" max="7169" width="43.88671875" style="332" customWidth="1"/>
    <col min="7170" max="7170" width="33.33203125" style="332" customWidth="1"/>
    <col min="7171" max="7171" width="16" style="332" customWidth="1"/>
    <col min="7172" max="7424" width="9.109375" style="332"/>
    <col min="7425" max="7425" width="43.88671875" style="332" customWidth="1"/>
    <col min="7426" max="7426" width="33.33203125" style="332" customWidth="1"/>
    <col min="7427" max="7427" width="16" style="332" customWidth="1"/>
    <col min="7428" max="7680" width="9.109375" style="332"/>
    <col min="7681" max="7681" width="43.88671875" style="332" customWidth="1"/>
    <col min="7682" max="7682" width="33.33203125" style="332" customWidth="1"/>
    <col min="7683" max="7683" width="16" style="332" customWidth="1"/>
    <col min="7684" max="7936" width="9.109375" style="332"/>
    <col min="7937" max="7937" width="43.88671875" style="332" customWidth="1"/>
    <col min="7938" max="7938" width="33.33203125" style="332" customWidth="1"/>
    <col min="7939" max="7939" width="16" style="332" customWidth="1"/>
    <col min="7940" max="8192" width="9.109375" style="332"/>
    <col min="8193" max="8193" width="43.88671875" style="332" customWidth="1"/>
    <col min="8194" max="8194" width="33.33203125" style="332" customWidth="1"/>
    <col min="8195" max="8195" width="16" style="332" customWidth="1"/>
    <col min="8196" max="8448" width="9.109375" style="332"/>
    <col min="8449" max="8449" width="43.88671875" style="332" customWidth="1"/>
    <col min="8450" max="8450" width="33.33203125" style="332" customWidth="1"/>
    <col min="8451" max="8451" width="16" style="332" customWidth="1"/>
    <col min="8452" max="8704" width="9.109375" style="332"/>
    <col min="8705" max="8705" width="43.88671875" style="332" customWidth="1"/>
    <col min="8706" max="8706" width="33.33203125" style="332" customWidth="1"/>
    <col min="8707" max="8707" width="16" style="332" customWidth="1"/>
    <col min="8708" max="8960" width="9.109375" style="332"/>
    <col min="8961" max="8961" width="43.88671875" style="332" customWidth="1"/>
    <col min="8962" max="8962" width="33.33203125" style="332" customWidth="1"/>
    <col min="8963" max="8963" width="16" style="332" customWidth="1"/>
    <col min="8964" max="9216" width="9.109375" style="332"/>
    <col min="9217" max="9217" width="43.88671875" style="332" customWidth="1"/>
    <col min="9218" max="9218" width="33.33203125" style="332" customWidth="1"/>
    <col min="9219" max="9219" width="16" style="332" customWidth="1"/>
    <col min="9220" max="9472" width="9.109375" style="332"/>
    <col min="9473" max="9473" width="43.88671875" style="332" customWidth="1"/>
    <col min="9474" max="9474" width="33.33203125" style="332" customWidth="1"/>
    <col min="9475" max="9475" width="16" style="332" customWidth="1"/>
    <col min="9476" max="9728" width="9.109375" style="332"/>
    <col min="9729" max="9729" width="43.88671875" style="332" customWidth="1"/>
    <col min="9730" max="9730" width="33.33203125" style="332" customWidth="1"/>
    <col min="9731" max="9731" width="16" style="332" customWidth="1"/>
    <col min="9732" max="9984" width="9.109375" style="332"/>
    <col min="9985" max="9985" width="43.88671875" style="332" customWidth="1"/>
    <col min="9986" max="9986" width="33.33203125" style="332" customWidth="1"/>
    <col min="9987" max="9987" width="16" style="332" customWidth="1"/>
    <col min="9988" max="10240" width="9.109375" style="332"/>
    <col min="10241" max="10241" width="43.88671875" style="332" customWidth="1"/>
    <col min="10242" max="10242" width="33.33203125" style="332" customWidth="1"/>
    <col min="10243" max="10243" width="16" style="332" customWidth="1"/>
    <col min="10244" max="10496" width="9.109375" style="332"/>
    <col min="10497" max="10497" width="43.88671875" style="332" customWidth="1"/>
    <col min="10498" max="10498" width="33.33203125" style="332" customWidth="1"/>
    <col min="10499" max="10499" width="16" style="332" customWidth="1"/>
    <col min="10500" max="10752" width="9.109375" style="332"/>
    <col min="10753" max="10753" width="43.88671875" style="332" customWidth="1"/>
    <col min="10754" max="10754" width="33.33203125" style="332" customWidth="1"/>
    <col min="10755" max="10755" width="16" style="332" customWidth="1"/>
    <col min="10756" max="11008" width="9.109375" style="332"/>
    <col min="11009" max="11009" width="43.88671875" style="332" customWidth="1"/>
    <col min="11010" max="11010" width="33.33203125" style="332" customWidth="1"/>
    <col min="11011" max="11011" width="16" style="332" customWidth="1"/>
    <col min="11012" max="11264" width="9.109375" style="332"/>
    <col min="11265" max="11265" width="43.88671875" style="332" customWidth="1"/>
    <col min="11266" max="11266" width="33.33203125" style="332" customWidth="1"/>
    <col min="11267" max="11267" width="16" style="332" customWidth="1"/>
    <col min="11268" max="11520" width="9.109375" style="332"/>
    <col min="11521" max="11521" width="43.88671875" style="332" customWidth="1"/>
    <col min="11522" max="11522" width="33.33203125" style="332" customWidth="1"/>
    <col min="11523" max="11523" width="16" style="332" customWidth="1"/>
    <col min="11524" max="11776" width="9.109375" style="332"/>
    <col min="11777" max="11777" width="43.88671875" style="332" customWidth="1"/>
    <col min="11778" max="11778" width="33.33203125" style="332" customWidth="1"/>
    <col min="11779" max="11779" width="16" style="332" customWidth="1"/>
    <col min="11780" max="12032" width="9.109375" style="332"/>
    <col min="12033" max="12033" width="43.88671875" style="332" customWidth="1"/>
    <col min="12034" max="12034" width="33.33203125" style="332" customWidth="1"/>
    <col min="12035" max="12035" width="16" style="332" customWidth="1"/>
    <col min="12036" max="12288" width="9.109375" style="332"/>
    <col min="12289" max="12289" width="43.88671875" style="332" customWidth="1"/>
    <col min="12290" max="12290" width="33.33203125" style="332" customWidth="1"/>
    <col min="12291" max="12291" width="16" style="332" customWidth="1"/>
    <col min="12292" max="12544" width="9.109375" style="332"/>
    <col min="12545" max="12545" width="43.88671875" style="332" customWidth="1"/>
    <col min="12546" max="12546" width="33.33203125" style="332" customWidth="1"/>
    <col min="12547" max="12547" width="16" style="332" customWidth="1"/>
    <col min="12548" max="12800" width="9.109375" style="332"/>
    <col min="12801" max="12801" width="43.88671875" style="332" customWidth="1"/>
    <col min="12802" max="12802" width="33.33203125" style="332" customWidth="1"/>
    <col min="12803" max="12803" width="16" style="332" customWidth="1"/>
    <col min="12804" max="13056" width="9.109375" style="332"/>
    <col min="13057" max="13057" width="43.88671875" style="332" customWidth="1"/>
    <col min="13058" max="13058" width="33.33203125" style="332" customWidth="1"/>
    <col min="13059" max="13059" width="16" style="332" customWidth="1"/>
    <col min="13060" max="13312" width="9.109375" style="332"/>
    <col min="13313" max="13313" width="43.88671875" style="332" customWidth="1"/>
    <col min="13314" max="13314" width="33.33203125" style="332" customWidth="1"/>
    <col min="13315" max="13315" width="16" style="332" customWidth="1"/>
    <col min="13316" max="13568" width="9.109375" style="332"/>
    <col min="13569" max="13569" width="43.88671875" style="332" customWidth="1"/>
    <col min="13570" max="13570" width="33.33203125" style="332" customWidth="1"/>
    <col min="13571" max="13571" width="16" style="332" customWidth="1"/>
    <col min="13572" max="13824" width="9.109375" style="332"/>
    <col min="13825" max="13825" width="43.88671875" style="332" customWidth="1"/>
    <col min="13826" max="13826" width="33.33203125" style="332" customWidth="1"/>
    <col min="13827" max="13827" width="16" style="332" customWidth="1"/>
    <col min="13828" max="14080" width="9.109375" style="332"/>
    <col min="14081" max="14081" width="43.88671875" style="332" customWidth="1"/>
    <col min="14082" max="14082" width="33.33203125" style="332" customWidth="1"/>
    <col min="14083" max="14083" width="16" style="332" customWidth="1"/>
    <col min="14084" max="14336" width="9.109375" style="332"/>
    <col min="14337" max="14337" width="43.88671875" style="332" customWidth="1"/>
    <col min="14338" max="14338" width="33.33203125" style="332" customWidth="1"/>
    <col min="14339" max="14339" width="16" style="332" customWidth="1"/>
    <col min="14340" max="14592" width="9.109375" style="332"/>
    <col min="14593" max="14593" width="43.88671875" style="332" customWidth="1"/>
    <col min="14594" max="14594" width="33.33203125" style="332" customWidth="1"/>
    <col min="14595" max="14595" width="16" style="332" customWidth="1"/>
    <col min="14596" max="14848" width="9.109375" style="332"/>
    <col min="14849" max="14849" width="43.88671875" style="332" customWidth="1"/>
    <col min="14850" max="14850" width="33.33203125" style="332" customWidth="1"/>
    <col min="14851" max="14851" width="16" style="332" customWidth="1"/>
    <col min="14852" max="15104" width="9.109375" style="332"/>
    <col min="15105" max="15105" width="43.88671875" style="332" customWidth="1"/>
    <col min="15106" max="15106" width="33.33203125" style="332" customWidth="1"/>
    <col min="15107" max="15107" width="16" style="332" customWidth="1"/>
    <col min="15108" max="15360" width="9.109375" style="332"/>
    <col min="15361" max="15361" width="43.88671875" style="332" customWidth="1"/>
    <col min="15362" max="15362" width="33.33203125" style="332" customWidth="1"/>
    <col min="15363" max="15363" width="16" style="332" customWidth="1"/>
    <col min="15364" max="15616" width="9.109375" style="332"/>
    <col min="15617" max="15617" width="43.88671875" style="332" customWidth="1"/>
    <col min="15618" max="15618" width="33.33203125" style="332" customWidth="1"/>
    <col min="15619" max="15619" width="16" style="332" customWidth="1"/>
    <col min="15620" max="15872" width="9.109375" style="332"/>
    <col min="15873" max="15873" width="43.88671875" style="332" customWidth="1"/>
    <col min="15874" max="15874" width="33.33203125" style="332" customWidth="1"/>
    <col min="15875" max="15875" width="16" style="332" customWidth="1"/>
    <col min="15876" max="16128" width="9.109375" style="332"/>
    <col min="16129" max="16129" width="43.88671875" style="332" customWidth="1"/>
    <col min="16130" max="16130" width="33.33203125" style="332" customWidth="1"/>
    <col min="16131" max="16131" width="16" style="332" customWidth="1"/>
    <col min="16132" max="16384" width="9.109375" style="332"/>
  </cols>
  <sheetData>
    <row r="1" spans="1:4" x14ac:dyDescent="0.3">
      <c r="A1" s="258"/>
      <c r="B1" s="258"/>
      <c r="C1" s="265"/>
    </row>
    <row r="2" spans="1:4" x14ac:dyDescent="0.3">
      <c r="A2" s="569" t="s">
        <v>857</v>
      </c>
      <c r="B2" s="569"/>
      <c r="C2" s="569"/>
      <c r="D2" s="569"/>
    </row>
    <row r="3" spans="1:4" x14ac:dyDescent="0.3">
      <c r="A3" s="258"/>
      <c r="B3" s="258"/>
      <c r="C3" s="265"/>
    </row>
    <row r="4" spans="1:4" s="333" customFormat="1" ht="31.2" x14ac:dyDescent="0.3">
      <c r="A4" s="293" t="s">
        <v>70</v>
      </c>
      <c r="B4" s="293" t="s">
        <v>607</v>
      </c>
      <c r="C4" s="385" t="s">
        <v>623</v>
      </c>
      <c r="D4" s="385" t="s">
        <v>624</v>
      </c>
    </row>
    <row r="5" spans="1:4" x14ac:dyDescent="0.3">
      <c r="A5" s="386" t="s">
        <v>608</v>
      </c>
      <c r="B5" s="386"/>
      <c r="C5" s="290"/>
      <c r="D5" s="290"/>
    </row>
    <row r="6" spans="1:4" x14ac:dyDescent="0.3">
      <c r="A6" s="283"/>
      <c r="B6" s="283"/>
      <c r="C6" s="299"/>
      <c r="D6" s="299"/>
    </row>
    <row r="7" spans="1:4" x14ac:dyDescent="0.3">
      <c r="A7" s="283"/>
      <c r="B7" s="283"/>
      <c r="C7" s="299"/>
      <c r="D7" s="299"/>
    </row>
    <row r="8" spans="1:4" x14ac:dyDescent="0.3">
      <c r="A8" s="283"/>
      <c r="B8" s="283"/>
      <c r="C8" s="299"/>
      <c r="D8" s="299"/>
    </row>
    <row r="9" spans="1:4" x14ac:dyDescent="0.3">
      <c r="A9" s="283"/>
      <c r="B9" s="283"/>
      <c r="C9" s="299"/>
      <c r="D9" s="299"/>
    </row>
    <row r="10" spans="1:4" x14ac:dyDescent="0.3">
      <c r="A10" s="303" t="s">
        <v>609</v>
      </c>
      <c r="B10" s="303"/>
      <c r="C10" s="301">
        <f>C6+C7+C8+C9</f>
        <v>0</v>
      </c>
      <c r="D10" s="301">
        <f>D6+D7+D8+D9</f>
        <v>0</v>
      </c>
    </row>
    <row r="11" spans="1:4" x14ac:dyDescent="0.3">
      <c r="A11" s="283"/>
      <c r="B11" s="283"/>
      <c r="C11" s="299"/>
      <c r="D11" s="299"/>
    </row>
    <row r="12" spans="1:4" x14ac:dyDescent="0.3">
      <c r="A12" s="386" t="s">
        <v>610</v>
      </c>
      <c r="B12" s="386"/>
      <c r="C12" s="290"/>
      <c r="D12" s="290"/>
    </row>
    <row r="13" spans="1:4" x14ac:dyDescent="0.3">
      <c r="A13" s="283"/>
      <c r="B13" s="283"/>
      <c r="C13" s="299"/>
      <c r="D13" s="299"/>
    </row>
    <row r="14" spans="1:4" x14ac:dyDescent="0.3">
      <c r="A14" s="303" t="s">
        <v>609</v>
      </c>
      <c r="B14" s="303"/>
      <c r="C14" s="301">
        <f>C13</f>
        <v>0</v>
      </c>
      <c r="D14" s="301">
        <f>D13</f>
        <v>0</v>
      </c>
    </row>
    <row r="15" spans="1:4" x14ac:dyDescent="0.3">
      <c r="A15" s="303"/>
      <c r="B15" s="303"/>
      <c r="C15" s="301"/>
      <c r="D15" s="301"/>
    </row>
    <row r="16" spans="1:4" x14ac:dyDescent="0.3">
      <c r="A16" s="386" t="s">
        <v>611</v>
      </c>
      <c r="B16" s="386"/>
      <c r="C16" s="301">
        <v>0</v>
      </c>
      <c r="D16" s="301">
        <v>0</v>
      </c>
    </row>
    <row r="17" spans="1:4" x14ac:dyDescent="0.3">
      <c r="A17" s="386"/>
      <c r="B17" s="386"/>
      <c r="C17" s="301"/>
      <c r="D17" s="301"/>
    </row>
    <row r="18" spans="1:4" x14ac:dyDescent="0.3">
      <c r="A18" s="303"/>
      <c r="B18" s="303"/>
      <c r="C18" s="301"/>
      <c r="D18" s="301"/>
    </row>
    <row r="19" spans="1:4" x14ac:dyDescent="0.3">
      <c r="A19" s="386" t="s">
        <v>612</v>
      </c>
      <c r="B19" s="386"/>
      <c r="C19" s="301">
        <v>0</v>
      </c>
      <c r="D19" s="301">
        <v>0</v>
      </c>
    </row>
    <row r="20" spans="1:4" x14ac:dyDescent="0.3">
      <c r="A20" s="303"/>
      <c r="B20" s="303"/>
      <c r="C20" s="301"/>
      <c r="D20" s="301"/>
    </row>
    <row r="21" spans="1:4" x14ac:dyDescent="0.3">
      <c r="A21" s="303" t="s">
        <v>613</v>
      </c>
      <c r="B21" s="303"/>
      <c r="C21" s="301"/>
      <c r="D21" s="301"/>
    </row>
    <row r="22" spans="1:4" x14ac:dyDescent="0.3">
      <c r="A22" s="283" t="s">
        <v>614</v>
      </c>
      <c r="B22" s="283" t="s">
        <v>615</v>
      </c>
      <c r="C22" s="299">
        <v>12000</v>
      </c>
      <c r="D22" s="299">
        <v>12000</v>
      </c>
    </row>
    <row r="23" spans="1:4" x14ac:dyDescent="0.3">
      <c r="A23" s="283" t="s">
        <v>616</v>
      </c>
      <c r="B23" s="283" t="s">
        <v>617</v>
      </c>
      <c r="C23" s="299">
        <v>3538644</v>
      </c>
      <c r="D23" s="299">
        <v>3538644</v>
      </c>
    </row>
    <row r="24" spans="1:4" x14ac:dyDescent="0.3">
      <c r="A24" s="283"/>
      <c r="B24" s="283"/>
      <c r="C24" s="299"/>
      <c r="D24" s="299"/>
    </row>
    <row r="25" spans="1:4" x14ac:dyDescent="0.3">
      <c r="A25" s="303" t="s">
        <v>609</v>
      </c>
      <c r="B25" s="303"/>
      <c r="C25" s="301">
        <f>C22+C23+C24</f>
        <v>3550644</v>
      </c>
      <c r="D25" s="301">
        <f>D22+D23+D24</f>
        <v>3550644</v>
      </c>
    </row>
    <row r="26" spans="1:4" x14ac:dyDescent="0.3">
      <c r="A26" s="303" t="s">
        <v>618</v>
      </c>
      <c r="B26" s="303"/>
      <c r="C26" s="301">
        <f>C25+C14+C10</f>
        <v>3550644</v>
      </c>
      <c r="D26" s="301">
        <f>D25+D14+D10</f>
        <v>3550644</v>
      </c>
    </row>
    <row r="27" spans="1:4" x14ac:dyDescent="0.3">
      <c r="A27" s="283"/>
      <c r="B27" s="283"/>
      <c r="C27" s="299"/>
      <c r="D27" s="299"/>
    </row>
    <row r="28" spans="1:4" x14ac:dyDescent="0.3">
      <c r="A28" s="283" t="s">
        <v>619</v>
      </c>
      <c r="B28" s="283"/>
      <c r="C28" s="299"/>
      <c r="D28" s="299"/>
    </row>
    <row r="29" spans="1:4" x14ac:dyDescent="0.3">
      <c r="A29" s="303" t="s">
        <v>620</v>
      </c>
      <c r="B29" s="303"/>
      <c r="C29" s="301">
        <f>C26+C28</f>
        <v>3550644</v>
      </c>
      <c r="D29" s="301">
        <f>D26+D28</f>
        <v>3550644</v>
      </c>
    </row>
    <row r="30" spans="1:4" x14ac:dyDescent="0.3">
      <c r="A30" s="258"/>
      <c r="B30" s="258"/>
      <c r="C30" s="265"/>
    </row>
    <row r="31" spans="1:4" ht="31.65" customHeight="1" x14ac:dyDescent="0.3">
      <c r="A31" s="567"/>
      <c r="B31" s="567"/>
      <c r="C31" s="567"/>
    </row>
    <row r="32" spans="1:4" ht="42" customHeight="1" x14ac:dyDescent="0.3">
      <c r="A32" s="568" t="s">
        <v>621</v>
      </c>
      <c r="B32" s="568"/>
      <c r="C32" s="568"/>
      <c r="D32" s="568"/>
    </row>
    <row r="33" spans="1:4" x14ac:dyDescent="0.3">
      <c r="A33" s="387"/>
      <c r="B33" s="387"/>
      <c r="C33" s="387"/>
      <c r="D33" s="388"/>
    </row>
    <row r="34" spans="1:4" ht="62.4" x14ac:dyDescent="0.3">
      <c r="A34" s="389" t="s">
        <v>70</v>
      </c>
      <c r="B34" s="389" t="s">
        <v>607</v>
      </c>
      <c r="C34" s="390" t="s">
        <v>622</v>
      </c>
      <c r="D34" s="390" t="s">
        <v>625</v>
      </c>
    </row>
    <row r="35" spans="1:4" x14ac:dyDescent="0.3">
      <c r="A35" s="391" t="s">
        <v>608</v>
      </c>
      <c r="B35" s="391"/>
      <c r="C35" s="392"/>
      <c r="D35" s="392"/>
    </row>
    <row r="36" spans="1:4" x14ac:dyDescent="0.3">
      <c r="A36" s="393" t="s">
        <v>609</v>
      </c>
      <c r="B36" s="393"/>
      <c r="C36" s="394">
        <v>0</v>
      </c>
      <c r="D36" s="394">
        <v>0</v>
      </c>
    </row>
    <row r="37" spans="1:4" x14ac:dyDescent="0.3">
      <c r="A37" s="395"/>
      <c r="B37" s="395"/>
      <c r="C37" s="396"/>
      <c r="D37" s="396"/>
    </row>
    <row r="38" spans="1:4" x14ac:dyDescent="0.3">
      <c r="A38" s="391" t="s">
        <v>610</v>
      </c>
      <c r="B38" s="391"/>
      <c r="C38" s="397">
        <v>0</v>
      </c>
      <c r="D38" s="397">
        <v>0</v>
      </c>
    </row>
    <row r="39" spans="1:4" x14ac:dyDescent="0.3">
      <c r="A39" s="393"/>
      <c r="B39" s="393"/>
      <c r="C39" s="394"/>
      <c r="D39" s="394"/>
    </row>
    <row r="40" spans="1:4" x14ac:dyDescent="0.3">
      <c r="A40" s="391" t="s">
        <v>611</v>
      </c>
      <c r="B40" s="391"/>
      <c r="C40" s="394">
        <v>0</v>
      </c>
      <c r="D40" s="394">
        <v>0</v>
      </c>
    </row>
    <row r="41" spans="1:4" x14ac:dyDescent="0.3">
      <c r="A41" s="393"/>
      <c r="B41" s="393"/>
      <c r="C41" s="394"/>
      <c r="D41" s="394"/>
    </row>
    <row r="42" spans="1:4" x14ac:dyDescent="0.3">
      <c r="A42" s="391" t="s">
        <v>612</v>
      </c>
      <c r="B42" s="391"/>
      <c r="C42" s="394">
        <v>0</v>
      </c>
      <c r="D42" s="394">
        <v>0</v>
      </c>
    </row>
    <row r="43" spans="1:4" x14ac:dyDescent="0.3">
      <c r="A43" s="393"/>
      <c r="B43" s="393"/>
      <c r="C43" s="394"/>
      <c r="D43" s="394"/>
    </row>
    <row r="44" spans="1:4" x14ac:dyDescent="0.3">
      <c r="A44" s="393" t="s">
        <v>613</v>
      </c>
      <c r="B44" s="393"/>
      <c r="C44" s="394"/>
      <c r="D44" s="394"/>
    </row>
    <row r="45" spans="1:4" x14ac:dyDescent="0.3">
      <c r="A45" s="283" t="s">
        <v>614</v>
      </c>
      <c r="B45" s="283" t="s">
        <v>615</v>
      </c>
      <c r="C45" s="396">
        <v>259519</v>
      </c>
      <c r="D45" s="396">
        <v>300670</v>
      </c>
    </row>
    <row r="46" spans="1:4" x14ac:dyDescent="0.3">
      <c r="A46" s="283" t="s">
        <v>616</v>
      </c>
      <c r="B46" s="283" t="s">
        <v>617</v>
      </c>
      <c r="C46" s="396">
        <v>141036</v>
      </c>
      <c r="D46" s="396">
        <v>191696</v>
      </c>
    </row>
    <row r="47" spans="1:4" x14ac:dyDescent="0.3">
      <c r="A47" s="393" t="s">
        <v>609</v>
      </c>
      <c r="B47" s="393"/>
      <c r="C47" s="394">
        <f>SUM(C45:C46)</f>
        <v>400555</v>
      </c>
      <c r="D47" s="394">
        <f>SUM(D45:D46)</f>
        <v>492366</v>
      </c>
    </row>
    <row r="48" spans="1:4" x14ac:dyDescent="0.3">
      <c r="A48" s="393" t="s">
        <v>618</v>
      </c>
      <c r="B48" s="393"/>
      <c r="C48" s="394">
        <f>C47+C42+C40+C38+C36</f>
        <v>400555</v>
      </c>
      <c r="D48" s="394">
        <f>D47+D42+D40+D38+D36</f>
        <v>492366</v>
      </c>
    </row>
    <row r="49" spans="1:4" x14ac:dyDescent="0.3">
      <c r="A49" s="387"/>
      <c r="B49" s="387"/>
      <c r="C49" s="387"/>
      <c r="D49" s="388"/>
    </row>
    <row r="50" spans="1:4" x14ac:dyDescent="0.3">
      <c r="A50" s="387" t="s">
        <v>858</v>
      </c>
      <c r="B50" s="387"/>
      <c r="C50" s="387"/>
      <c r="D50" s="388"/>
    </row>
  </sheetData>
  <mergeCells count="3">
    <mergeCell ref="A31:C31"/>
    <mergeCell ref="A32:D32"/>
    <mergeCell ref="A2:D2"/>
  </mergeCells>
  <pageMargins left="0.70866141732283472" right="0.70866141732283472" top="1.1417322834645669" bottom="0.74803149606299213" header="0.31496062992125984" footer="0.31496062992125984"/>
  <pageSetup paperSize="9" scale="69" orientation="portrait" r:id="rId1"/>
  <headerFooter>
    <oddHeader>&amp;L&amp;"Times New Roman,Normál"&amp;12Pécsely Község 
Önkormányzata &amp;C&amp;"Times New Roman,Normál"&amp;12 
17. melléklet
az önkormányzat 2019. évi költségvetési gazdálkodási beszámolójáról szóló
9/2020. (VII. 07.)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"/>
  <sheetViews>
    <sheetView view="pageLayout" zoomScaleNormal="100" workbookViewId="0">
      <selection sqref="A1:F1"/>
    </sheetView>
  </sheetViews>
  <sheetFormatPr defaultRowHeight="15.6" x14ac:dyDescent="0.3"/>
  <cols>
    <col min="1" max="1" width="8.109375" style="324" customWidth="1"/>
    <col min="2" max="2" width="41" style="324" customWidth="1"/>
    <col min="3" max="3" width="13.44140625" style="324" customWidth="1"/>
    <col min="4" max="4" width="9" style="324" customWidth="1"/>
    <col min="5" max="5" width="12.109375" style="324" customWidth="1"/>
    <col min="6" max="6" width="9.5546875" style="324" bestFit="1" customWidth="1"/>
    <col min="7" max="256" width="9.109375" style="324"/>
    <col min="257" max="257" width="8.109375" style="324" customWidth="1"/>
    <col min="258" max="258" width="41" style="324" customWidth="1"/>
    <col min="259" max="261" width="32.88671875" style="324" customWidth="1"/>
    <col min="262" max="512" width="9.109375" style="324"/>
    <col min="513" max="513" width="8.109375" style="324" customWidth="1"/>
    <col min="514" max="514" width="41" style="324" customWidth="1"/>
    <col min="515" max="517" width="32.88671875" style="324" customWidth="1"/>
    <col min="518" max="768" width="9.109375" style="324"/>
    <col min="769" max="769" width="8.109375" style="324" customWidth="1"/>
    <col min="770" max="770" width="41" style="324" customWidth="1"/>
    <col min="771" max="773" width="32.88671875" style="324" customWidth="1"/>
    <col min="774" max="1024" width="9.109375" style="324"/>
    <col min="1025" max="1025" width="8.109375" style="324" customWidth="1"/>
    <col min="1026" max="1026" width="41" style="324" customWidth="1"/>
    <col min="1027" max="1029" width="32.88671875" style="324" customWidth="1"/>
    <col min="1030" max="1280" width="9.109375" style="324"/>
    <col min="1281" max="1281" width="8.109375" style="324" customWidth="1"/>
    <col min="1282" max="1282" width="41" style="324" customWidth="1"/>
    <col min="1283" max="1285" width="32.88671875" style="324" customWidth="1"/>
    <col min="1286" max="1536" width="9.109375" style="324"/>
    <col min="1537" max="1537" width="8.109375" style="324" customWidth="1"/>
    <col min="1538" max="1538" width="41" style="324" customWidth="1"/>
    <col min="1539" max="1541" width="32.88671875" style="324" customWidth="1"/>
    <col min="1542" max="1792" width="9.109375" style="324"/>
    <col min="1793" max="1793" width="8.109375" style="324" customWidth="1"/>
    <col min="1794" max="1794" width="41" style="324" customWidth="1"/>
    <col min="1795" max="1797" width="32.88671875" style="324" customWidth="1"/>
    <col min="1798" max="2048" width="9.109375" style="324"/>
    <col min="2049" max="2049" width="8.109375" style="324" customWidth="1"/>
    <col min="2050" max="2050" width="41" style="324" customWidth="1"/>
    <col min="2051" max="2053" width="32.88671875" style="324" customWidth="1"/>
    <col min="2054" max="2304" width="9.109375" style="324"/>
    <col min="2305" max="2305" width="8.109375" style="324" customWidth="1"/>
    <col min="2306" max="2306" width="41" style="324" customWidth="1"/>
    <col min="2307" max="2309" width="32.88671875" style="324" customWidth="1"/>
    <col min="2310" max="2560" width="9.109375" style="324"/>
    <col min="2561" max="2561" width="8.109375" style="324" customWidth="1"/>
    <col min="2562" max="2562" width="41" style="324" customWidth="1"/>
    <col min="2563" max="2565" width="32.88671875" style="324" customWidth="1"/>
    <col min="2566" max="2816" width="9.109375" style="324"/>
    <col min="2817" max="2817" width="8.109375" style="324" customWidth="1"/>
    <col min="2818" max="2818" width="41" style="324" customWidth="1"/>
    <col min="2819" max="2821" width="32.88671875" style="324" customWidth="1"/>
    <col min="2822" max="3072" width="9.109375" style="324"/>
    <col min="3073" max="3073" width="8.109375" style="324" customWidth="1"/>
    <col min="3074" max="3074" width="41" style="324" customWidth="1"/>
    <col min="3075" max="3077" width="32.88671875" style="324" customWidth="1"/>
    <col min="3078" max="3328" width="9.109375" style="324"/>
    <col min="3329" max="3329" width="8.109375" style="324" customWidth="1"/>
    <col min="3330" max="3330" width="41" style="324" customWidth="1"/>
    <col min="3331" max="3333" width="32.88671875" style="324" customWidth="1"/>
    <col min="3334" max="3584" width="9.109375" style="324"/>
    <col min="3585" max="3585" width="8.109375" style="324" customWidth="1"/>
    <col min="3586" max="3586" width="41" style="324" customWidth="1"/>
    <col min="3587" max="3589" width="32.88671875" style="324" customWidth="1"/>
    <col min="3590" max="3840" width="9.109375" style="324"/>
    <col min="3841" max="3841" width="8.109375" style="324" customWidth="1"/>
    <col min="3842" max="3842" width="41" style="324" customWidth="1"/>
    <col min="3843" max="3845" width="32.88671875" style="324" customWidth="1"/>
    <col min="3846" max="4096" width="9.109375" style="324"/>
    <col min="4097" max="4097" width="8.109375" style="324" customWidth="1"/>
    <col min="4098" max="4098" width="41" style="324" customWidth="1"/>
    <col min="4099" max="4101" width="32.88671875" style="324" customWidth="1"/>
    <col min="4102" max="4352" width="9.109375" style="324"/>
    <col min="4353" max="4353" width="8.109375" style="324" customWidth="1"/>
    <col min="4354" max="4354" width="41" style="324" customWidth="1"/>
    <col min="4355" max="4357" width="32.88671875" style="324" customWidth="1"/>
    <col min="4358" max="4608" width="9.109375" style="324"/>
    <col min="4609" max="4609" width="8.109375" style="324" customWidth="1"/>
    <col min="4610" max="4610" width="41" style="324" customWidth="1"/>
    <col min="4611" max="4613" width="32.88671875" style="324" customWidth="1"/>
    <col min="4614" max="4864" width="9.109375" style="324"/>
    <col min="4865" max="4865" width="8.109375" style="324" customWidth="1"/>
    <col min="4866" max="4866" width="41" style="324" customWidth="1"/>
    <col min="4867" max="4869" width="32.88671875" style="324" customWidth="1"/>
    <col min="4870" max="5120" width="9.109375" style="324"/>
    <col min="5121" max="5121" width="8.109375" style="324" customWidth="1"/>
    <col min="5122" max="5122" width="41" style="324" customWidth="1"/>
    <col min="5123" max="5125" width="32.88671875" style="324" customWidth="1"/>
    <col min="5126" max="5376" width="9.109375" style="324"/>
    <col min="5377" max="5377" width="8.109375" style="324" customWidth="1"/>
    <col min="5378" max="5378" width="41" style="324" customWidth="1"/>
    <col min="5379" max="5381" width="32.88671875" style="324" customWidth="1"/>
    <col min="5382" max="5632" width="9.109375" style="324"/>
    <col min="5633" max="5633" width="8.109375" style="324" customWidth="1"/>
    <col min="5634" max="5634" width="41" style="324" customWidth="1"/>
    <col min="5635" max="5637" width="32.88671875" style="324" customWidth="1"/>
    <col min="5638" max="5888" width="9.109375" style="324"/>
    <col min="5889" max="5889" width="8.109375" style="324" customWidth="1"/>
    <col min="5890" max="5890" width="41" style="324" customWidth="1"/>
    <col min="5891" max="5893" width="32.88671875" style="324" customWidth="1"/>
    <col min="5894" max="6144" width="9.109375" style="324"/>
    <col min="6145" max="6145" width="8.109375" style="324" customWidth="1"/>
    <col min="6146" max="6146" width="41" style="324" customWidth="1"/>
    <col min="6147" max="6149" width="32.88671875" style="324" customWidth="1"/>
    <col min="6150" max="6400" width="9.109375" style="324"/>
    <col min="6401" max="6401" width="8.109375" style="324" customWidth="1"/>
    <col min="6402" max="6402" width="41" style="324" customWidth="1"/>
    <col min="6403" max="6405" width="32.88671875" style="324" customWidth="1"/>
    <col min="6406" max="6656" width="9.109375" style="324"/>
    <col min="6657" max="6657" width="8.109375" style="324" customWidth="1"/>
    <col min="6658" max="6658" width="41" style="324" customWidth="1"/>
    <col min="6659" max="6661" width="32.88671875" style="324" customWidth="1"/>
    <col min="6662" max="6912" width="9.109375" style="324"/>
    <col min="6913" max="6913" width="8.109375" style="324" customWidth="1"/>
    <col min="6914" max="6914" width="41" style="324" customWidth="1"/>
    <col min="6915" max="6917" width="32.88671875" style="324" customWidth="1"/>
    <col min="6918" max="7168" width="9.109375" style="324"/>
    <col min="7169" max="7169" width="8.109375" style="324" customWidth="1"/>
    <col min="7170" max="7170" width="41" style="324" customWidth="1"/>
    <col min="7171" max="7173" width="32.88671875" style="324" customWidth="1"/>
    <col min="7174" max="7424" width="9.109375" style="324"/>
    <col min="7425" max="7425" width="8.109375" style="324" customWidth="1"/>
    <col min="7426" max="7426" width="41" style="324" customWidth="1"/>
    <col min="7427" max="7429" width="32.88671875" style="324" customWidth="1"/>
    <col min="7430" max="7680" width="9.109375" style="324"/>
    <col min="7681" max="7681" width="8.109375" style="324" customWidth="1"/>
    <col min="7682" max="7682" width="41" style="324" customWidth="1"/>
    <col min="7683" max="7685" width="32.88671875" style="324" customWidth="1"/>
    <col min="7686" max="7936" width="9.109375" style="324"/>
    <col min="7937" max="7937" width="8.109375" style="324" customWidth="1"/>
    <col min="7938" max="7938" width="41" style="324" customWidth="1"/>
    <col min="7939" max="7941" width="32.88671875" style="324" customWidth="1"/>
    <col min="7942" max="8192" width="9.109375" style="324"/>
    <col min="8193" max="8193" width="8.109375" style="324" customWidth="1"/>
    <col min="8194" max="8194" width="41" style="324" customWidth="1"/>
    <col min="8195" max="8197" width="32.88671875" style="324" customWidth="1"/>
    <col min="8198" max="8448" width="9.109375" style="324"/>
    <col min="8449" max="8449" width="8.109375" style="324" customWidth="1"/>
    <col min="8450" max="8450" width="41" style="324" customWidth="1"/>
    <col min="8451" max="8453" width="32.88671875" style="324" customWidth="1"/>
    <col min="8454" max="8704" width="9.109375" style="324"/>
    <col min="8705" max="8705" width="8.109375" style="324" customWidth="1"/>
    <col min="8706" max="8706" width="41" style="324" customWidth="1"/>
    <col min="8707" max="8709" width="32.88671875" style="324" customWidth="1"/>
    <col min="8710" max="8960" width="9.109375" style="324"/>
    <col min="8961" max="8961" width="8.109375" style="324" customWidth="1"/>
    <col min="8962" max="8962" width="41" style="324" customWidth="1"/>
    <col min="8963" max="8965" width="32.88671875" style="324" customWidth="1"/>
    <col min="8966" max="9216" width="9.109375" style="324"/>
    <col min="9217" max="9217" width="8.109375" style="324" customWidth="1"/>
    <col min="9218" max="9218" width="41" style="324" customWidth="1"/>
    <col min="9219" max="9221" width="32.88671875" style="324" customWidth="1"/>
    <col min="9222" max="9472" width="9.109375" style="324"/>
    <col min="9473" max="9473" width="8.109375" style="324" customWidth="1"/>
    <col min="9474" max="9474" width="41" style="324" customWidth="1"/>
    <col min="9475" max="9477" width="32.88671875" style="324" customWidth="1"/>
    <col min="9478" max="9728" width="9.109375" style="324"/>
    <col min="9729" max="9729" width="8.109375" style="324" customWidth="1"/>
    <col min="9730" max="9730" width="41" style="324" customWidth="1"/>
    <col min="9731" max="9733" width="32.88671875" style="324" customWidth="1"/>
    <col min="9734" max="9984" width="9.109375" style="324"/>
    <col min="9985" max="9985" width="8.109375" style="324" customWidth="1"/>
    <col min="9986" max="9986" width="41" style="324" customWidth="1"/>
    <col min="9987" max="9989" width="32.88671875" style="324" customWidth="1"/>
    <col min="9990" max="10240" width="9.109375" style="324"/>
    <col min="10241" max="10241" width="8.109375" style="324" customWidth="1"/>
    <col min="10242" max="10242" width="41" style="324" customWidth="1"/>
    <col min="10243" max="10245" width="32.88671875" style="324" customWidth="1"/>
    <col min="10246" max="10496" width="9.109375" style="324"/>
    <col min="10497" max="10497" width="8.109375" style="324" customWidth="1"/>
    <col min="10498" max="10498" width="41" style="324" customWidth="1"/>
    <col min="10499" max="10501" width="32.88671875" style="324" customWidth="1"/>
    <col min="10502" max="10752" width="9.109375" style="324"/>
    <col min="10753" max="10753" width="8.109375" style="324" customWidth="1"/>
    <col min="10754" max="10754" width="41" style="324" customWidth="1"/>
    <col min="10755" max="10757" width="32.88671875" style="324" customWidth="1"/>
    <col min="10758" max="11008" width="9.109375" style="324"/>
    <col min="11009" max="11009" width="8.109375" style="324" customWidth="1"/>
    <col min="11010" max="11010" width="41" style="324" customWidth="1"/>
    <col min="11011" max="11013" width="32.88671875" style="324" customWidth="1"/>
    <col min="11014" max="11264" width="9.109375" style="324"/>
    <col min="11265" max="11265" width="8.109375" style="324" customWidth="1"/>
    <col min="11266" max="11266" width="41" style="324" customWidth="1"/>
    <col min="11267" max="11269" width="32.88671875" style="324" customWidth="1"/>
    <col min="11270" max="11520" width="9.109375" style="324"/>
    <col min="11521" max="11521" width="8.109375" style="324" customWidth="1"/>
    <col min="11522" max="11522" width="41" style="324" customWidth="1"/>
    <col min="11523" max="11525" width="32.88671875" style="324" customWidth="1"/>
    <col min="11526" max="11776" width="9.109375" style="324"/>
    <col min="11777" max="11777" width="8.109375" style="324" customWidth="1"/>
    <col min="11778" max="11778" width="41" style="324" customWidth="1"/>
    <col min="11779" max="11781" width="32.88671875" style="324" customWidth="1"/>
    <col min="11782" max="12032" width="9.109375" style="324"/>
    <col min="12033" max="12033" width="8.109375" style="324" customWidth="1"/>
    <col min="12034" max="12034" width="41" style="324" customWidth="1"/>
    <col min="12035" max="12037" width="32.88671875" style="324" customWidth="1"/>
    <col min="12038" max="12288" width="9.109375" style="324"/>
    <col min="12289" max="12289" width="8.109375" style="324" customWidth="1"/>
    <col min="12290" max="12290" width="41" style="324" customWidth="1"/>
    <col min="12291" max="12293" width="32.88671875" style="324" customWidth="1"/>
    <col min="12294" max="12544" width="9.109375" style="324"/>
    <col min="12545" max="12545" width="8.109375" style="324" customWidth="1"/>
    <col min="12546" max="12546" width="41" style="324" customWidth="1"/>
    <col min="12547" max="12549" width="32.88671875" style="324" customWidth="1"/>
    <col min="12550" max="12800" width="9.109375" style="324"/>
    <col min="12801" max="12801" width="8.109375" style="324" customWidth="1"/>
    <col min="12802" max="12802" width="41" style="324" customWidth="1"/>
    <col min="12803" max="12805" width="32.88671875" style="324" customWidth="1"/>
    <col min="12806" max="13056" width="9.109375" style="324"/>
    <col min="13057" max="13057" width="8.109375" style="324" customWidth="1"/>
    <col min="13058" max="13058" width="41" style="324" customWidth="1"/>
    <col min="13059" max="13061" width="32.88671875" style="324" customWidth="1"/>
    <col min="13062" max="13312" width="9.109375" style="324"/>
    <col min="13313" max="13313" width="8.109375" style="324" customWidth="1"/>
    <col min="13314" max="13314" width="41" style="324" customWidth="1"/>
    <col min="13315" max="13317" width="32.88671875" style="324" customWidth="1"/>
    <col min="13318" max="13568" width="9.109375" style="324"/>
    <col min="13569" max="13569" width="8.109375" style="324" customWidth="1"/>
    <col min="13570" max="13570" width="41" style="324" customWidth="1"/>
    <col min="13571" max="13573" width="32.88671875" style="324" customWidth="1"/>
    <col min="13574" max="13824" width="9.109375" style="324"/>
    <col min="13825" max="13825" width="8.109375" style="324" customWidth="1"/>
    <col min="13826" max="13826" width="41" style="324" customWidth="1"/>
    <col min="13827" max="13829" width="32.88671875" style="324" customWidth="1"/>
    <col min="13830" max="14080" width="9.109375" style="324"/>
    <col min="14081" max="14081" width="8.109375" style="324" customWidth="1"/>
    <col min="14082" max="14082" width="41" style="324" customWidth="1"/>
    <col min="14083" max="14085" width="32.88671875" style="324" customWidth="1"/>
    <col min="14086" max="14336" width="9.109375" style="324"/>
    <col min="14337" max="14337" width="8.109375" style="324" customWidth="1"/>
    <col min="14338" max="14338" width="41" style="324" customWidth="1"/>
    <col min="14339" max="14341" width="32.88671875" style="324" customWidth="1"/>
    <col min="14342" max="14592" width="9.109375" style="324"/>
    <col min="14593" max="14593" width="8.109375" style="324" customWidth="1"/>
    <col min="14594" max="14594" width="41" style="324" customWidth="1"/>
    <col min="14595" max="14597" width="32.88671875" style="324" customWidth="1"/>
    <col min="14598" max="14848" width="9.109375" style="324"/>
    <col min="14849" max="14849" width="8.109375" style="324" customWidth="1"/>
    <col min="14850" max="14850" width="41" style="324" customWidth="1"/>
    <col min="14851" max="14853" width="32.88671875" style="324" customWidth="1"/>
    <col min="14854" max="15104" width="9.109375" style="324"/>
    <col min="15105" max="15105" width="8.109375" style="324" customWidth="1"/>
    <col min="15106" max="15106" width="41" style="324" customWidth="1"/>
    <col min="15107" max="15109" width="32.88671875" style="324" customWidth="1"/>
    <col min="15110" max="15360" width="9.109375" style="324"/>
    <col min="15361" max="15361" width="8.109375" style="324" customWidth="1"/>
    <col min="15362" max="15362" width="41" style="324" customWidth="1"/>
    <col min="15363" max="15365" width="32.88671875" style="324" customWidth="1"/>
    <col min="15366" max="15616" width="9.109375" style="324"/>
    <col min="15617" max="15617" width="8.109375" style="324" customWidth="1"/>
    <col min="15618" max="15618" width="41" style="324" customWidth="1"/>
    <col min="15619" max="15621" width="32.88671875" style="324" customWidth="1"/>
    <col min="15622" max="15872" width="9.109375" style="324"/>
    <col min="15873" max="15873" width="8.109375" style="324" customWidth="1"/>
    <col min="15874" max="15874" width="41" style="324" customWidth="1"/>
    <col min="15875" max="15877" width="32.88671875" style="324" customWidth="1"/>
    <col min="15878" max="16128" width="9.109375" style="324"/>
    <col min="16129" max="16129" width="8.109375" style="324" customWidth="1"/>
    <col min="16130" max="16130" width="41" style="324" customWidth="1"/>
    <col min="16131" max="16133" width="32.88671875" style="324" customWidth="1"/>
    <col min="16134" max="16384" width="9.109375" style="324"/>
  </cols>
  <sheetData>
    <row r="1" spans="1:6" x14ac:dyDescent="0.3">
      <c r="A1" s="531" t="s">
        <v>837</v>
      </c>
      <c r="B1" s="531"/>
      <c r="C1" s="531"/>
      <c r="D1" s="531"/>
      <c r="E1" s="531"/>
      <c r="F1" s="531"/>
    </row>
    <row r="2" spans="1:6" s="326" customFormat="1" ht="33" customHeight="1" x14ac:dyDescent="0.3">
      <c r="A2" s="507"/>
      <c r="B2" s="507" t="s">
        <v>70</v>
      </c>
      <c r="C2" s="507" t="s">
        <v>641</v>
      </c>
      <c r="D2" s="507" t="s">
        <v>642</v>
      </c>
      <c r="E2" s="507" t="s">
        <v>643</v>
      </c>
      <c r="F2" s="444" t="s">
        <v>398</v>
      </c>
    </row>
    <row r="3" spans="1:6" x14ac:dyDescent="0.3">
      <c r="A3" s="327">
        <v>1</v>
      </c>
      <c r="B3" s="327">
        <v>2</v>
      </c>
      <c r="C3" s="327">
        <v>3</v>
      </c>
      <c r="D3" s="327">
        <v>4</v>
      </c>
      <c r="E3" s="327">
        <v>5</v>
      </c>
      <c r="F3" s="445">
        <v>6</v>
      </c>
    </row>
    <row r="4" spans="1:6" ht="31.2" x14ac:dyDescent="0.3">
      <c r="A4" s="327" t="s">
        <v>581</v>
      </c>
      <c r="B4" s="330" t="s">
        <v>756</v>
      </c>
      <c r="C4" s="331">
        <v>32045901</v>
      </c>
      <c r="D4" s="331">
        <v>0</v>
      </c>
      <c r="E4" s="331">
        <v>39081312</v>
      </c>
      <c r="F4" s="446">
        <f>E4/C4*100</f>
        <v>121.95416817895057</v>
      </c>
    </row>
    <row r="5" spans="1:6" ht="31.2" x14ac:dyDescent="0.3">
      <c r="A5" s="327" t="s">
        <v>583</v>
      </c>
      <c r="B5" s="330" t="s">
        <v>757</v>
      </c>
      <c r="C5" s="331">
        <v>2869777</v>
      </c>
      <c r="D5" s="331">
        <v>0</v>
      </c>
      <c r="E5" s="331">
        <v>2381443</v>
      </c>
      <c r="F5" s="446">
        <f t="shared" ref="F5:F30" si="0">E5/C5*100</f>
        <v>82.983555865142137</v>
      </c>
    </row>
    <row r="6" spans="1:6" ht="31.2" x14ac:dyDescent="0.3">
      <c r="A6" s="327" t="s">
        <v>629</v>
      </c>
      <c r="B6" s="330" t="s">
        <v>758</v>
      </c>
      <c r="C6" s="331">
        <v>2712630</v>
      </c>
      <c r="D6" s="331">
        <v>0</v>
      </c>
      <c r="E6" s="331">
        <v>2318106</v>
      </c>
      <c r="F6" s="446">
        <f t="shared" si="0"/>
        <v>85.456033443558468</v>
      </c>
    </row>
    <row r="7" spans="1:6" ht="33.75" customHeight="1" x14ac:dyDescent="0.3">
      <c r="A7" s="507" t="s">
        <v>585</v>
      </c>
      <c r="B7" s="328" t="s">
        <v>759</v>
      </c>
      <c r="C7" s="329">
        <f t="shared" ref="C7" si="1">SUM(C4:C6)</f>
        <v>37628308</v>
      </c>
      <c r="D7" s="329">
        <f t="shared" ref="D7:E7" si="2">SUM(D4:D6)</f>
        <v>0</v>
      </c>
      <c r="E7" s="329">
        <f t="shared" si="2"/>
        <v>43780861</v>
      </c>
      <c r="F7" s="447">
        <f t="shared" si="0"/>
        <v>116.3508627600263</v>
      </c>
    </row>
    <row r="8" spans="1:6" ht="31.2" x14ac:dyDescent="0.3">
      <c r="A8" s="327" t="s">
        <v>588</v>
      </c>
      <c r="B8" s="330" t="s">
        <v>760</v>
      </c>
      <c r="C8" s="331">
        <v>29562625</v>
      </c>
      <c r="D8" s="331">
        <v>0</v>
      </c>
      <c r="E8" s="331">
        <v>30442042</v>
      </c>
      <c r="F8" s="446">
        <f t="shared" si="0"/>
        <v>102.97475951475892</v>
      </c>
    </row>
    <row r="9" spans="1:6" ht="31.2" x14ac:dyDescent="0.3">
      <c r="A9" s="327" t="s">
        <v>761</v>
      </c>
      <c r="B9" s="330" t="s">
        <v>762</v>
      </c>
      <c r="C9" s="331">
        <v>14110706</v>
      </c>
      <c r="D9" s="331">
        <v>0</v>
      </c>
      <c r="E9" s="331">
        <v>7545401</v>
      </c>
      <c r="F9" s="446">
        <f t="shared" si="0"/>
        <v>53.472880804121345</v>
      </c>
    </row>
    <row r="10" spans="1:6" ht="31.2" x14ac:dyDescent="0.3">
      <c r="A10" s="327" t="s">
        <v>649</v>
      </c>
      <c r="B10" s="330" t="s">
        <v>763</v>
      </c>
      <c r="C10" s="331">
        <v>2481540</v>
      </c>
      <c r="D10" s="331">
        <v>0</v>
      </c>
      <c r="E10" s="331">
        <v>5296351</v>
      </c>
      <c r="F10" s="446">
        <f t="shared" si="0"/>
        <v>213.43000717296516</v>
      </c>
    </row>
    <row r="11" spans="1:6" ht="31.2" x14ac:dyDescent="0.3">
      <c r="A11" s="327" t="s">
        <v>651</v>
      </c>
      <c r="B11" s="330" t="s">
        <v>764</v>
      </c>
      <c r="C11" s="331">
        <v>6779313</v>
      </c>
      <c r="D11" s="331">
        <v>0</v>
      </c>
      <c r="E11" s="331">
        <v>8550582</v>
      </c>
      <c r="F11" s="446">
        <f t="shared" si="0"/>
        <v>126.12755894291942</v>
      </c>
    </row>
    <row r="12" spans="1:6" ht="31.2" x14ac:dyDescent="0.3">
      <c r="A12" s="507" t="s">
        <v>765</v>
      </c>
      <c r="B12" s="328" t="s">
        <v>766</v>
      </c>
      <c r="C12" s="329">
        <f>SUM(C8:C11)</f>
        <v>52934184</v>
      </c>
      <c r="D12" s="329">
        <f>SUM(D8:D11)</f>
        <v>0</v>
      </c>
      <c r="E12" s="329">
        <f>SUM(E8:E11)</f>
        <v>51834376</v>
      </c>
      <c r="F12" s="447">
        <f t="shared" si="0"/>
        <v>97.922310467655464</v>
      </c>
    </row>
    <row r="13" spans="1:6" x14ac:dyDescent="0.3">
      <c r="A13" s="327" t="s">
        <v>767</v>
      </c>
      <c r="B13" s="330" t="s">
        <v>768</v>
      </c>
      <c r="C13" s="331">
        <v>2828767</v>
      </c>
      <c r="D13" s="331">
        <v>0</v>
      </c>
      <c r="E13" s="331">
        <v>3362135</v>
      </c>
      <c r="F13" s="446">
        <f t="shared" si="0"/>
        <v>118.85514077334753</v>
      </c>
    </row>
    <row r="14" spans="1:6" x14ac:dyDescent="0.3">
      <c r="A14" s="327" t="s">
        <v>591</v>
      </c>
      <c r="B14" s="330" t="s">
        <v>769</v>
      </c>
      <c r="C14" s="331">
        <v>18501163</v>
      </c>
      <c r="D14" s="331">
        <v>0</v>
      </c>
      <c r="E14" s="331">
        <v>17037473</v>
      </c>
      <c r="F14" s="446">
        <f t="shared" si="0"/>
        <v>92.088659507513128</v>
      </c>
    </row>
    <row r="15" spans="1:6" x14ac:dyDescent="0.3">
      <c r="A15" s="327" t="s">
        <v>595</v>
      </c>
      <c r="B15" s="330" t="s">
        <v>770</v>
      </c>
      <c r="C15" s="331">
        <v>1427649</v>
      </c>
      <c r="D15" s="331">
        <v>0</v>
      </c>
      <c r="E15" s="331">
        <v>582284</v>
      </c>
      <c r="F15" s="446">
        <f t="shared" si="0"/>
        <v>40.786215659451308</v>
      </c>
    </row>
    <row r="16" spans="1:6" ht="31.2" x14ac:dyDescent="0.3">
      <c r="A16" s="507" t="s">
        <v>597</v>
      </c>
      <c r="B16" s="328" t="s">
        <v>771</v>
      </c>
      <c r="C16" s="329">
        <f t="shared" ref="C16" si="3">SUM(C13:C15)</f>
        <v>22757579</v>
      </c>
      <c r="D16" s="329">
        <f t="shared" ref="D16:E16" si="4">SUM(D13:D15)</f>
        <v>0</v>
      </c>
      <c r="E16" s="329">
        <f t="shared" si="4"/>
        <v>20981892</v>
      </c>
      <c r="F16" s="447">
        <f t="shared" si="0"/>
        <v>92.197381804101397</v>
      </c>
    </row>
    <row r="17" spans="1:6" x14ac:dyDescent="0.3">
      <c r="A17" s="327" t="s">
        <v>772</v>
      </c>
      <c r="B17" s="330" t="s">
        <v>773</v>
      </c>
      <c r="C17" s="331">
        <v>6772811</v>
      </c>
      <c r="D17" s="331">
        <v>0</v>
      </c>
      <c r="E17" s="331">
        <v>10743602</v>
      </c>
      <c r="F17" s="446">
        <f t="shared" si="0"/>
        <v>158.62840407033357</v>
      </c>
    </row>
    <row r="18" spans="1:6" x14ac:dyDescent="0.3">
      <c r="A18" s="327" t="s">
        <v>599</v>
      </c>
      <c r="B18" s="330" t="s">
        <v>774</v>
      </c>
      <c r="C18" s="331">
        <v>11376381</v>
      </c>
      <c r="D18" s="331">
        <v>0</v>
      </c>
      <c r="E18" s="331">
        <v>10366286</v>
      </c>
      <c r="F18" s="446">
        <f t="shared" si="0"/>
        <v>91.121121910386094</v>
      </c>
    </row>
    <row r="19" spans="1:6" x14ac:dyDescent="0.3">
      <c r="A19" s="327" t="s">
        <v>775</v>
      </c>
      <c r="B19" s="330" t="s">
        <v>776</v>
      </c>
      <c r="C19" s="331">
        <v>3344861</v>
      </c>
      <c r="D19" s="331">
        <v>0</v>
      </c>
      <c r="E19" s="331">
        <v>3359802</v>
      </c>
      <c r="F19" s="446">
        <f t="shared" si="0"/>
        <v>100.44668522847438</v>
      </c>
    </row>
    <row r="20" spans="1:6" ht="31.2" x14ac:dyDescent="0.3">
      <c r="A20" s="507" t="s">
        <v>654</v>
      </c>
      <c r="B20" s="328" t="s">
        <v>777</v>
      </c>
      <c r="C20" s="329">
        <f t="shared" ref="C20" si="5">SUM(C17:C19)</f>
        <v>21494053</v>
      </c>
      <c r="D20" s="329">
        <f t="shared" ref="D20:E20" si="6">SUM(D17:D19)</f>
        <v>0</v>
      </c>
      <c r="E20" s="329">
        <f t="shared" si="6"/>
        <v>24469690</v>
      </c>
      <c r="F20" s="447">
        <f t="shared" si="0"/>
        <v>113.84400140820348</v>
      </c>
    </row>
    <row r="21" spans="1:6" x14ac:dyDescent="0.3">
      <c r="A21" s="507" t="s">
        <v>778</v>
      </c>
      <c r="B21" s="328" t="s">
        <v>779</v>
      </c>
      <c r="C21" s="329">
        <v>16240200</v>
      </c>
      <c r="D21" s="329">
        <v>0</v>
      </c>
      <c r="E21" s="329">
        <v>16685029</v>
      </c>
      <c r="F21" s="447">
        <f t="shared" si="0"/>
        <v>102.73906109530671</v>
      </c>
    </row>
    <row r="22" spans="1:6" x14ac:dyDescent="0.3">
      <c r="A22" s="507" t="s">
        <v>780</v>
      </c>
      <c r="B22" s="328" t="s">
        <v>781</v>
      </c>
      <c r="C22" s="329">
        <v>28043783</v>
      </c>
      <c r="D22" s="329">
        <v>0</v>
      </c>
      <c r="E22" s="329">
        <v>32737251</v>
      </c>
      <c r="F22" s="447">
        <f t="shared" si="0"/>
        <v>116.73621565250309</v>
      </c>
    </row>
    <row r="23" spans="1:6" ht="31.2" x14ac:dyDescent="0.3">
      <c r="A23" s="507" t="s">
        <v>601</v>
      </c>
      <c r="B23" s="328" t="s">
        <v>782</v>
      </c>
      <c r="C23" s="329">
        <f>C7+C12-C16-C20-C21-C22</f>
        <v>2026877</v>
      </c>
      <c r="D23" s="329">
        <f>D7+D12-D16-D20-D21-D22</f>
        <v>0</v>
      </c>
      <c r="E23" s="329">
        <f>E7+E12-E16-E20-E21-E22</f>
        <v>741375</v>
      </c>
      <c r="F23" s="447">
        <f t="shared" si="0"/>
        <v>36.577207201028969</v>
      </c>
    </row>
    <row r="24" spans="1:6" ht="31.2" x14ac:dyDescent="0.3">
      <c r="A24" s="327" t="s">
        <v>656</v>
      </c>
      <c r="B24" s="330" t="s">
        <v>783</v>
      </c>
      <c r="C24" s="331">
        <v>4683</v>
      </c>
      <c r="D24" s="331">
        <v>0</v>
      </c>
      <c r="E24" s="331">
        <v>9814</v>
      </c>
      <c r="F24" s="446">
        <f t="shared" si="0"/>
        <v>209.56651718983559</v>
      </c>
    </row>
    <row r="25" spans="1:6" ht="31.2" x14ac:dyDescent="0.3">
      <c r="A25" s="327">
        <v>29</v>
      </c>
      <c r="B25" s="330" t="s">
        <v>784</v>
      </c>
      <c r="C25" s="331">
        <v>0</v>
      </c>
      <c r="D25" s="331">
        <v>0</v>
      </c>
      <c r="E25" s="331">
        <v>0</v>
      </c>
      <c r="F25" s="448"/>
    </row>
    <row r="26" spans="1:6" ht="46.8" x14ac:dyDescent="0.3">
      <c r="A26" s="507" t="s">
        <v>785</v>
      </c>
      <c r="B26" s="328" t="s">
        <v>786</v>
      </c>
      <c r="C26" s="329">
        <f>SUM(C24:C24)</f>
        <v>4683</v>
      </c>
      <c r="D26" s="329">
        <f>SUM(D24:D24)</f>
        <v>0</v>
      </c>
      <c r="E26" s="329">
        <f>SUM(E24:E24)</f>
        <v>9814</v>
      </c>
      <c r="F26" s="447">
        <f t="shared" si="0"/>
        <v>209.56651718983559</v>
      </c>
    </row>
    <row r="27" spans="1:6" ht="31.2" x14ac:dyDescent="0.3">
      <c r="A27" s="327">
        <v>35</v>
      </c>
      <c r="B27" s="330" t="s">
        <v>787</v>
      </c>
      <c r="C27" s="331">
        <v>0</v>
      </c>
      <c r="D27" s="331">
        <v>0</v>
      </c>
      <c r="E27" s="331">
        <v>0</v>
      </c>
      <c r="F27" s="448">
        <v>0</v>
      </c>
    </row>
    <row r="28" spans="1:6" ht="31.2" x14ac:dyDescent="0.3">
      <c r="A28" s="507">
        <v>42</v>
      </c>
      <c r="B28" s="328" t="s">
        <v>788</v>
      </c>
      <c r="C28" s="329">
        <f t="shared" ref="C28" si="7">C27</f>
        <v>0</v>
      </c>
      <c r="D28" s="329">
        <f t="shared" ref="D28:F28" si="8">D27</f>
        <v>0</v>
      </c>
      <c r="E28" s="329">
        <f t="shared" si="8"/>
        <v>0</v>
      </c>
      <c r="F28" s="329">
        <f t="shared" si="8"/>
        <v>0</v>
      </c>
    </row>
    <row r="29" spans="1:6" ht="31.2" x14ac:dyDescent="0.3">
      <c r="A29" s="507" t="s">
        <v>662</v>
      </c>
      <c r="B29" s="328" t="s">
        <v>789</v>
      </c>
      <c r="C29" s="329">
        <f>C26</f>
        <v>4683</v>
      </c>
      <c r="D29" s="329">
        <f>D26</f>
        <v>0</v>
      </c>
      <c r="E29" s="329">
        <f>E26</f>
        <v>9814</v>
      </c>
      <c r="F29" s="447">
        <f t="shared" si="0"/>
        <v>209.56651718983559</v>
      </c>
    </row>
    <row r="30" spans="1:6" ht="31.2" x14ac:dyDescent="0.3">
      <c r="A30" s="507" t="s">
        <v>790</v>
      </c>
      <c r="B30" s="328" t="s">
        <v>791</v>
      </c>
      <c r="C30" s="329">
        <f>C23+C29</f>
        <v>2031560</v>
      </c>
      <c r="D30" s="329">
        <f>D23+D29</f>
        <v>0</v>
      </c>
      <c r="E30" s="329">
        <f>E23+E29</f>
        <v>751189</v>
      </c>
      <c r="F30" s="447">
        <f t="shared" si="0"/>
        <v>36.975969205930419</v>
      </c>
    </row>
  </sheetData>
  <mergeCells count="1">
    <mergeCell ref="A1:F1"/>
  </mergeCells>
  <printOptions horizontalCentered="1"/>
  <pageMargins left="0.70866141732283472" right="0.70866141732283472" top="1.1417322834645669" bottom="0" header="0.11811023622047245" footer="0.31496062992125984"/>
  <pageSetup paperSize="9" scale="95" orientation="portrait" r:id="rId1"/>
  <headerFooter>
    <oddHeader>&amp;L&amp;"Times New Roman,Normál"&amp;12Pécsely Község 
Önkormányzata &amp;C&amp;"Times New Roman,Normál"&amp;12 
2. melléklet 
az önkormányzat 2019. évi költségvetési gazdálkodási beszámolójáról szóló
9/2020. (VII. 07.) önkormányzati rendeletéhez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IV19"/>
  <sheetViews>
    <sheetView view="pageLayout" zoomScaleNormal="100" workbookViewId="0">
      <selection sqref="A1:C1"/>
    </sheetView>
  </sheetViews>
  <sheetFormatPr defaultRowHeight="15.6" x14ac:dyDescent="0.3"/>
  <cols>
    <col min="1" max="1" width="8.109375" style="335" customWidth="1"/>
    <col min="2" max="2" width="56.44140625" style="335" customWidth="1"/>
    <col min="3" max="3" width="14.88671875" style="335" customWidth="1"/>
    <col min="4" max="4" width="11.5546875" style="335" customWidth="1"/>
    <col min="5" max="256" width="9.109375" style="335"/>
    <col min="257" max="257" width="8.109375" style="335" customWidth="1"/>
    <col min="258" max="258" width="78.44140625" style="335" customWidth="1"/>
    <col min="259" max="259" width="14.88671875" style="335" customWidth="1"/>
    <col min="260" max="260" width="11.5546875" style="335" customWidth="1"/>
    <col min="261" max="512" width="9.109375" style="335"/>
    <col min="513" max="513" width="8.109375" style="335" customWidth="1"/>
    <col min="514" max="514" width="78.44140625" style="335" customWidth="1"/>
    <col min="515" max="515" width="14.88671875" style="335" customWidth="1"/>
    <col min="516" max="516" width="11.5546875" style="335" customWidth="1"/>
    <col min="517" max="768" width="9.109375" style="335"/>
    <col min="769" max="769" width="8.109375" style="335" customWidth="1"/>
    <col min="770" max="770" width="78.44140625" style="335" customWidth="1"/>
    <col min="771" max="771" width="14.88671875" style="335" customWidth="1"/>
    <col min="772" max="772" width="11.5546875" style="335" customWidth="1"/>
    <col min="773" max="1024" width="9.109375" style="335"/>
    <col min="1025" max="1025" width="8.109375" style="335" customWidth="1"/>
    <col min="1026" max="1026" width="78.44140625" style="335" customWidth="1"/>
    <col min="1027" max="1027" width="14.88671875" style="335" customWidth="1"/>
    <col min="1028" max="1028" width="11.5546875" style="335" customWidth="1"/>
    <col min="1029" max="1280" width="9.109375" style="335"/>
    <col min="1281" max="1281" width="8.109375" style="335" customWidth="1"/>
    <col min="1282" max="1282" width="78.44140625" style="335" customWidth="1"/>
    <col min="1283" max="1283" width="14.88671875" style="335" customWidth="1"/>
    <col min="1284" max="1284" width="11.5546875" style="335" customWidth="1"/>
    <col min="1285" max="1536" width="9.109375" style="335"/>
    <col min="1537" max="1537" width="8.109375" style="335" customWidth="1"/>
    <col min="1538" max="1538" width="78.44140625" style="335" customWidth="1"/>
    <col min="1539" max="1539" width="14.88671875" style="335" customWidth="1"/>
    <col min="1540" max="1540" width="11.5546875" style="335" customWidth="1"/>
    <col min="1541" max="1792" width="9.109375" style="335"/>
    <col min="1793" max="1793" width="8.109375" style="335" customWidth="1"/>
    <col min="1794" max="1794" width="78.44140625" style="335" customWidth="1"/>
    <col min="1795" max="1795" width="14.88671875" style="335" customWidth="1"/>
    <col min="1796" max="1796" width="11.5546875" style="335" customWidth="1"/>
    <col min="1797" max="2048" width="9.109375" style="335"/>
    <col min="2049" max="2049" width="8.109375" style="335" customWidth="1"/>
    <col min="2050" max="2050" width="78.44140625" style="335" customWidth="1"/>
    <col min="2051" max="2051" width="14.88671875" style="335" customWidth="1"/>
    <col min="2052" max="2052" width="11.5546875" style="335" customWidth="1"/>
    <col min="2053" max="2304" width="9.109375" style="335"/>
    <col min="2305" max="2305" width="8.109375" style="335" customWidth="1"/>
    <col min="2306" max="2306" width="78.44140625" style="335" customWidth="1"/>
    <col min="2307" max="2307" width="14.88671875" style="335" customWidth="1"/>
    <col min="2308" max="2308" width="11.5546875" style="335" customWidth="1"/>
    <col min="2309" max="2560" width="9.109375" style="335"/>
    <col min="2561" max="2561" width="8.109375" style="335" customWidth="1"/>
    <col min="2562" max="2562" width="78.44140625" style="335" customWidth="1"/>
    <col min="2563" max="2563" width="14.88671875" style="335" customWidth="1"/>
    <col min="2564" max="2564" width="11.5546875" style="335" customWidth="1"/>
    <col min="2565" max="2816" width="9.109375" style="335"/>
    <col min="2817" max="2817" width="8.109375" style="335" customWidth="1"/>
    <col min="2818" max="2818" width="78.44140625" style="335" customWidth="1"/>
    <col min="2819" max="2819" width="14.88671875" style="335" customWidth="1"/>
    <col min="2820" max="2820" width="11.5546875" style="335" customWidth="1"/>
    <col min="2821" max="3072" width="9.109375" style="335"/>
    <col min="3073" max="3073" width="8.109375" style="335" customWidth="1"/>
    <col min="3074" max="3074" width="78.44140625" style="335" customWidth="1"/>
    <col min="3075" max="3075" width="14.88671875" style="335" customWidth="1"/>
    <col min="3076" max="3076" width="11.5546875" style="335" customWidth="1"/>
    <col min="3077" max="3328" width="9.109375" style="335"/>
    <col min="3329" max="3329" width="8.109375" style="335" customWidth="1"/>
    <col min="3330" max="3330" width="78.44140625" style="335" customWidth="1"/>
    <col min="3331" max="3331" width="14.88671875" style="335" customWidth="1"/>
    <col min="3332" max="3332" width="11.5546875" style="335" customWidth="1"/>
    <col min="3333" max="3584" width="9.109375" style="335"/>
    <col min="3585" max="3585" width="8.109375" style="335" customWidth="1"/>
    <col min="3586" max="3586" width="78.44140625" style="335" customWidth="1"/>
    <col min="3587" max="3587" width="14.88671875" style="335" customWidth="1"/>
    <col min="3588" max="3588" width="11.5546875" style="335" customWidth="1"/>
    <col min="3589" max="3840" width="9.109375" style="335"/>
    <col min="3841" max="3841" width="8.109375" style="335" customWidth="1"/>
    <col min="3842" max="3842" width="78.44140625" style="335" customWidth="1"/>
    <col min="3843" max="3843" width="14.88671875" style="335" customWidth="1"/>
    <col min="3844" max="3844" width="11.5546875" style="335" customWidth="1"/>
    <col min="3845" max="4096" width="9.109375" style="335"/>
    <col min="4097" max="4097" width="8.109375" style="335" customWidth="1"/>
    <col min="4098" max="4098" width="78.44140625" style="335" customWidth="1"/>
    <col min="4099" max="4099" width="14.88671875" style="335" customWidth="1"/>
    <col min="4100" max="4100" width="11.5546875" style="335" customWidth="1"/>
    <col min="4101" max="4352" width="9.109375" style="335"/>
    <col min="4353" max="4353" width="8.109375" style="335" customWidth="1"/>
    <col min="4354" max="4354" width="78.44140625" style="335" customWidth="1"/>
    <col min="4355" max="4355" width="14.88671875" style="335" customWidth="1"/>
    <col min="4356" max="4356" width="11.5546875" style="335" customWidth="1"/>
    <col min="4357" max="4608" width="9.109375" style="335"/>
    <col min="4609" max="4609" width="8.109375" style="335" customWidth="1"/>
    <col min="4610" max="4610" width="78.44140625" style="335" customWidth="1"/>
    <col min="4611" max="4611" width="14.88671875" style="335" customWidth="1"/>
    <col min="4612" max="4612" width="11.5546875" style="335" customWidth="1"/>
    <col min="4613" max="4864" width="9.109375" style="335"/>
    <col min="4865" max="4865" width="8.109375" style="335" customWidth="1"/>
    <col min="4866" max="4866" width="78.44140625" style="335" customWidth="1"/>
    <col min="4867" max="4867" width="14.88671875" style="335" customWidth="1"/>
    <col min="4868" max="4868" width="11.5546875" style="335" customWidth="1"/>
    <col min="4869" max="5120" width="9.109375" style="335"/>
    <col min="5121" max="5121" width="8.109375" style="335" customWidth="1"/>
    <col min="5122" max="5122" width="78.44140625" style="335" customWidth="1"/>
    <col min="5123" max="5123" width="14.88671875" style="335" customWidth="1"/>
    <col min="5124" max="5124" width="11.5546875" style="335" customWidth="1"/>
    <col min="5125" max="5376" width="9.109375" style="335"/>
    <col min="5377" max="5377" width="8.109375" style="335" customWidth="1"/>
    <col min="5378" max="5378" width="78.44140625" style="335" customWidth="1"/>
    <col min="5379" max="5379" width="14.88671875" style="335" customWidth="1"/>
    <col min="5380" max="5380" width="11.5546875" style="335" customWidth="1"/>
    <col min="5381" max="5632" width="9.109375" style="335"/>
    <col min="5633" max="5633" width="8.109375" style="335" customWidth="1"/>
    <col min="5634" max="5634" width="78.44140625" style="335" customWidth="1"/>
    <col min="5635" max="5635" width="14.88671875" style="335" customWidth="1"/>
    <col min="5636" max="5636" width="11.5546875" style="335" customWidth="1"/>
    <col min="5637" max="5888" width="9.109375" style="335"/>
    <col min="5889" max="5889" width="8.109375" style="335" customWidth="1"/>
    <col min="5890" max="5890" width="78.44140625" style="335" customWidth="1"/>
    <col min="5891" max="5891" width="14.88671875" style="335" customWidth="1"/>
    <col min="5892" max="5892" width="11.5546875" style="335" customWidth="1"/>
    <col min="5893" max="6144" width="9.109375" style="335"/>
    <col min="6145" max="6145" width="8.109375" style="335" customWidth="1"/>
    <col min="6146" max="6146" width="78.44140625" style="335" customWidth="1"/>
    <col min="6147" max="6147" width="14.88671875" style="335" customWidth="1"/>
    <col min="6148" max="6148" width="11.5546875" style="335" customWidth="1"/>
    <col min="6149" max="6400" width="9.109375" style="335"/>
    <col min="6401" max="6401" width="8.109375" style="335" customWidth="1"/>
    <col min="6402" max="6402" width="78.44140625" style="335" customWidth="1"/>
    <col min="6403" max="6403" width="14.88671875" style="335" customWidth="1"/>
    <col min="6404" max="6404" width="11.5546875" style="335" customWidth="1"/>
    <col min="6405" max="6656" width="9.109375" style="335"/>
    <col min="6657" max="6657" width="8.109375" style="335" customWidth="1"/>
    <col min="6658" max="6658" width="78.44140625" style="335" customWidth="1"/>
    <col min="6659" max="6659" width="14.88671875" style="335" customWidth="1"/>
    <col min="6660" max="6660" width="11.5546875" style="335" customWidth="1"/>
    <col min="6661" max="6912" width="9.109375" style="335"/>
    <col min="6913" max="6913" width="8.109375" style="335" customWidth="1"/>
    <col min="6914" max="6914" width="78.44140625" style="335" customWidth="1"/>
    <col min="6915" max="6915" width="14.88671875" style="335" customWidth="1"/>
    <col min="6916" max="6916" width="11.5546875" style="335" customWidth="1"/>
    <col min="6917" max="7168" width="9.109375" style="335"/>
    <col min="7169" max="7169" width="8.109375" style="335" customWidth="1"/>
    <col min="7170" max="7170" width="78.44140625" style="335" customWidth="1"/>
    <col min="7171" max="7171" width="14.88671875" style="335" customWidth="1"/>
    <col min="7172" max="7172" width="11.5546875" style="335" customWidth="1"/>
    <col min="7173" max="7424" width="9.109375" style="335"/>
    <col min="7425" max="7425" width="8.109375" style="335" customWidth="1"/>
    <col min="7426" max="7426" width="78.44140625" style="335" customWidth="1"/>
    <col min="7427" max="7427" width="14.88671875" style="335" customWidth="1"/>
    <col min="7428" max="7428" width="11.5546875" style="335" customWidth="1"/>
    <col min="7429" max="7680" width="9.109375" style="335"/>
    <col min="7681" max="7681" width="8.109375" style="335" customWidth="1"/>
    <col min="7682" max="7682" width="78.44140625" style="335" customWidth="1"/>
    <col min="7683" max="7683" width="14.88671875" style="335" customWidth="1"/>
    <col min="7684" max="7684" width="11.5546875" style="335" customWidth="1"/>
    <col min="7685" max="7936" width="9.109375" style="335"/>
    <col min="7937" max="7937" width="8.109375" style="335" customWidth="1"/>
    <col min="7938" max="7938" width="78.44140625" style="335" customWidth="1"/>
    <col min="7939" max="7939" width="14.88671875" style="335" customWidth="1"/>
    <col min="7940" max="7940" width="11.5546875" style="335" customWidth="1"/>
    <col min="7941" max="8192" width="9.109375" style="335"/>
    <col min="8193" max="8193" width="8.109375" style="335" customWidth="1"/>
    <col min="8194" max="8194" width="78.44140625" style="335" customWidth="1"/>
    <col min="8195" max="8195" width="14.88671875" style="335" customWidth="1"/>
    <col min="8196" max="8196" width="11.5546875" style="335" customWidth="1"/>
    <col min="8197" max="8448" width="9.109375" style="335"/>
    <col min="8449" max="8449" width="8.109375" style="335" customWidth="1"/>
    <col min="8450" max="8450" width="78.44140625" style="335" customWidth="1"/>
    <col min="8451" max="8451" width="14.88671875" style="335" customWidth="1"/>
    <col min="8452" max="8452" width="11.5546875" style="335" customWidth="1"/>
    <col min="8453" max="8704" width="9.109375" style="335"/>
    <col min="8705" max="8705" width="8.109375" style="335" customWidth="1"/>
    <col min="8706" max="8706" width="78.44140625" style="335" customWidth="1"/>
    <col min="8707" max="8707" width="14.88671875" style="335" customWidth="1"/>
    <col min="8708" max="8708" width="11.5546875" style="335" customWidth="1"/>
    <col min="8709" max="8960" width="9.109375" style="335"/>
    <col min="8961" max="8961" width="8.109375" style="335" customWidth="1"/>
    <col min="8962" max="8962" width="78.44140625" style="335" customWidth="1"/>
    <col min="8963" max="8963" width="14.88671875" style="335" customWidth="1"/>
    <col min="8964" max="8964" width="11.5546875" style="335" customWidth="1"/>
    <col min="8965" max="9216" width="9.109375" style="335"/>
    <col min="9217" max="9217" width="8.109375" style="335" customWidth="1"/>
    <col min="9218" max="9218" width="78.44140625" style="335" customWidth="1"/>
    <col min="9219" max="9219" width="14.88671875" style="335" customWidth="1"/>
    <col min="9220" max="9220" width="11.5546875" style="335" customWidth="1"/>
    <col min="9221" max="9472" width="9.109375" style="335"/>
    <col min="9473" max="9473" width="8.109375" style="335" customWidth="1"/>
    <col min="9474" max="9474" width="78.44140625" style="335" customWidth="1"/>
    <col min="9475" max="9475" width="14.88671875" style="335" customWidth="1"/>
    <col min="9476" max="9476" width="11.5546875" style="335" customWidth="1"/>
    <col min="9477" max="9728" width="9.109375" style="335"/>
    <col min="9729" max="9729" width="8.109375" style="335" customWidth="1"/>
    <col min="9730" max="9730" width="78.44140625" style="335" customWidth="1"/>
    <col min="9731" max="9731" width="14.88671875" style="335" customWidth="1"/>
    <col min="9732" max="9732" width="11.5546875" style="335" customWidth="1"/>
    <col min="9733" max="9984" width="9.109375" style="335"/>
    <col min="9985" max="9985" width="8.109375" style="335" customWidth="1"/>
    <col min="9986" max="9986" width="78.44140625" style="335" customWidth="1"/>
    <col min="9987" max="9987" width="14.88671875" style="335" customWidth="1"/>
    <col min="9988" max="9988" width="11.5546875" style="335" customWidth="1"/>
    <col min="9989" max="10240" width="9.109375" style="335"/>
    <col min="10241" max="10241" width="8.109375" style="335" customWidth="1"/>
    <col min="10242" max="10242" width="78.44140625" style="335" customWidth="1"/>
    <col min="10243" max="10243" width="14.88671875" style="335" customWidth="1"/>
    <col min="10244" max="10244" width="11.5546875" style="335" customWidth="1"/>
    <col min="10245" max="10496" width="9.109375" style="335"/>
    <col min="10497" max="10497" width="8.109375" style="335" customWidth="1"/>
    <col min="10498" max="10498" width="78.44140625" style="335" customWidth="1"/>
    <col min="10499" max="10499" width="14.88671875" style="335" customWidth="1"/>
    <col min="10500" max="10500" width="11.5546875" style="335" customWidth="1"/>
    <col min="10501" max="10752" width="9.109375" style="335"/>
    <col min="10753" max="10753" width="8.109375" style="335" customWidth="1"/>
    <col min="10754" max="10754" width="78.44140625" style="335" customWidth="1"/>
    <col min="10755" max="10755" width="14.88671875" style="335" customWidth="1"/>
    <col min="10756" max="10756" width="11.5546875" style="335" customWidth="1"/>
    <col min="10757" max="11008" width="9.109375" style="335"/>
    <col min="11009" max="11009" width="8.109375" style="335" customWidth="1"/>
    <col min="11010" max="11010" width="78.44140625" style="335" customWidth="1"/>
    <col min="11011" max="11011" width="14.88671875" style="335" customWidth="1"/>
    <col min="11012" max="11012" width="11.5546875" style="335" customWidth="1"/>
    <col min="11013" max="11264" width="9.109375" style="335"/>
    <col min="11265" max="11265" width="8.109375" style="335" customWidth="1"/>
    <col min="11266" max="11266" width="78.44140625" style="335" customWidth="1"/>
    <col min="11267" max="11267" width="14.88671875" style="335" customWidth="1"/>
    <col min="11268" max="11268" width="11.5546875" style="335" customWidth="1"/>
    <col min="11269" max="11520" width="9.109375" style="335"/>
    <col min="11521" max="11521" width="8.109375" style="335" customWidth="1"/>
    <col min="11522" max="11522" width="78.44140625" style="335" customWidth="1"/>
    <col min="11523" max="11523" width="14.88671875" style="335" customWidth="1"/>
    <col min="11524" max="11524" width="11.5546875" style="335" customWidth="1"/>
    <col min="11525" max="11776" width="9.109375" style="335"/>
    <col min="11777" max="11777" width="8.109375" style="335" customWidth="1"/>
    <col min="11778" max="11778" width="78.44140625" style="335" customWidth="1"/>
    <col min="11779" max="11779" width="14.88671875" style="335" customWidth="1"/>
    <col min="11780" max="11780" width="11.5546875" style="335" customWidth="1"/>
    <col min="11781" max="12032" width="9.109375" style="335"/>
    <col min="12033" max="12033" width="8.109375" style="335" customWidth="1"/>
    <col min="12034" max="12034" width="78.44140625" style="335" customWidth="1"/>
    <col min="12035" max="12035" width="14.88671875" style="335" customWidth="1"/>
    <col min="12036" max="12036" width="11.5546875" style="335" customWidth="1"/>
    <col min="12037" max="12288" width="9.109375" style="335"/>
    <col min="12289" max="12289" width="8.109375" style="335" customWidth="1"/>
    <col min="12290" max="12290" width="78.44140625" style="335" customWidth="1"/>
    <col min="12291" max="12291" width="14.88671875" style="335" customWidth="1"/>
    <col min="12292" max="12292" width="11.5546875" style="335" customWidth="1"/>
    <col min="12293" max="12544" width="9.109375" style="335"/>
    <col min="12545" max="12545" width="8.109375" style="335" customWidth="1"/>
    <col min="12546" max="12546" width="78.44140625" style="335" customWidth="1"/>
    <col min="12547" max="12547" width="14.88671875" style="335" customWidth="1"/>
    <col min="12548" max="12548" width="11.5546875" style="335" customWidth="1"/>
    <col min="12549" max="12800" width="9.109375" style="335"/>
    <col min="12801" max="12801" width="8.109375" style="335" customWidth="1"/>
    <col min="12802" max="12802" width="78.44140625" style="335" customWidth="1"/>
    <col min="12803" max="12803" width="14.88671875" style="335" customWidth="1"/>
    <col min="12804" max="12804" width="11.5546875" style="335" customWidth="1"/>
    <col min="12805" max="13056" width="9.109375" style="335"/>
    <col min="13057" max="13057" width="8.109375" style="335" customWidth="1"/>
    <col min="13058" max="13058" width="78.44140625" style="335" customWidth="1"/>
    <col min="13059" max="13059" width="14.88671875" style="335" customWidth="1"/>
    <col min="13060" max="13060" width="11.5546875" style="335" customWidth="1"/>
    <col min="13061" max="13312" width="9.109375" style="335"/>
    <col min="13313" max="13313" width="8.109375" style="335" customWidth="1"/>
    <col min="13314" max="13314" width="78.44140625" style="335" customWidth="1"/>
    <col min="13315" max="13315" width="14.88671875" style="335" customWidth="1"/>
    <col min="13316" max="13316" width="11.5546875" style="335" customWidth="1"/>
    <col min="13317" max="13568" width="9.109375" style="335"/>
    <col min="13569" max="13569" width="8.109375" style="335" customWidth="1"/>
    <col min="13570" max="13570" width="78.44140625" style="335" customWidth="1"/>
    <col min="13571" max="13571" width="14.88671875" style="335" customWidth="1"/>
    <col min="13572" max="13572" width="11.5546875" style="335" customWidth="1"/>
    <col min="13573" max="13824" width="9.109375" style="335"/>
    <col min="13825" max="13825" width="8.109375" style="335" customWidth="1"/>
    <col min="13826" max="13826" width="78.44140625" style="335" customWidth="1"/>
    <col min="13827" max="13827" width="14.88671875" style="335" customWidth="1"/>
    <col min="13828" max="13828" width="11.5546875" style="335" customWidth="1"/>
    <col min="13829" max="14080" width="9.109375" style="335"/>
    <col min="14081" max="14081" width="8.109375" style="335" customWidth="1"/>
    <col min="14082" max="14082" width="78.44140625" style="335" customWidth="1"/>
    <col min="14083" max="14083" width="14.88671875" style="335" customWidth="1"/>
    <col min="14084" max="14084" width="11.5546875" style="335" customWidth="1"/>
    <col min="14085" max="14336" width="9.109375" style="335"/>
    <col min="14337" max="14337" width="8.109375" style="335" customWidth="1"/>
    <col min="14338" max="14338" width="78.44140625" style="335" customWidth="1"/>
    <col min="14339" max="14339" width="14.88671875" style="335" customWidth="1"/>
    <col min="14340" max="14340" width="11.5546875" style="335" customWidth="1"/>
    <col min="14341" max="14592" width="9.109375" style="335"/>
    <col min="14593" max="14593" width="8.109375" style="335" customWidth="1"/>
    <col min="14594" max="14594" width="78.44140625" style="335" customWidth="1"/>
    <col min="14595" max="14595" width="14.88671875" style="335" customWidth="1"/>
    <col min="14596" max="14596" width="11.5546875" style="335" customWidth="1"/>
    <col min="14597" max="14848" width="9.109375" style="335"/>
    <col min="14849" max="14849" width="8.109375" style="335" customWidth="1"/>
    <col min="14850" max="14850" width="78.44140625" style="335" customWidth="1"/>
    <col min="14851" max="14851" width="14.88671875" style="335" customWidth="1"/>
    <col min="14852" max="14852" width="11.5546875" style="335" customWidth="1"/>
    <col min="14853" max="15104" width="9.109375" style="335"/>
    <col min="15105" max="15105" width="8.109375" style="335" customWidth="1"/>
    <col min="15106" max="15106" width="78.44140625" style="335" customWidth="1"/>
    <col min="15107" max="15107" width="14.88671875" style="335" customWidth="1"/>
    <col min="15108" max="15108" width="11.5546875" style="335" customWidth="1"/>
    <col min="15109" max="15360" width="9.109375" style="335"/>
    <col min="15361" max="15361" width="8.109375" style="335" customWidth="1"/>
    <col min="15362" max="15362" width="78.44140625" style="335" customWidth="1"/>
    <col min="15363" max="15363" width="14.88671875" style="335" customWidth="1"/>
    <col min="15364" max="15364" width="11.5546875" style="335" customWidth="1"/>
    <col min="15365" max="15616" width="9.109375" style="335"/>
    <col min="15617" max="15617" width="8.109375" style="335" customWidth="1"/>
    <col min="15618" max="15618" width="78.44140625" style="335" customWidth="1"/>
    <col min="15619" max="15619" width="14.88671875" style="335" customWidth="1"/>
    <col min="15620" max="15620" width="11.5546875" style="335" customWidth="1"/>
    <col min="15621" max="15872" width="9.109375" style="335"/>
    <col min="15873" max="15873" width="8.109375" style="335" customWidth="1"/>
    <col min="15874" max="15874" width="78.44140625" style="335" customWidth="1"/>
    <col min="15875" max="15875" width="14.88671875" style="335" customWidth="1"/>
    <col min="15876" max="15876" width="11.5546875" style="335" customWidth="1"/>
    <col min="15877" max="16128" width="9.109375" style="335"/>
    <col min="16129" max="16129" width="8.109375" style="335" customWidth="1"/>
    <col min="16130" max="16130" width="78.44140625" style="335" customWidth="1"/>
    <col min="16131" max="16131" width="14.88671875" style="335" customWidth="1"/>
    <col min="16132" max="16132" width="11.5546875" style="335" customWidth="1"/>
    <col min="16133" max="16384" width="9.109375" style="335"/>
  </cols>
  <sheetData>
    <row r="1" spans="1:256" ht="17.399999999999999" x14ac:dyDescent="0.3">
      <c r="A1" s="570" t="s">
        <v>859</v>
      </c>
      <c r="B1" s="570"/>
      <c r="C1" s="570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  <c r="EX1" s="334"/>
      <c r="EY1" s="334"/>
      <c r="EZ1" s="334"/>
      <c r="FA1" s="334"/>
      <c r="FB1" s="334"/>
      <c r="FC1" s="334"/>
      <c r="FD1" s="334"/>
      <c r="FE1" s="334"/>
      <c r="FF1" s="334"/>
      <c r="FG1" s="334"/>
      <c r="FH1" s="334"/>
      <c r="FI1" s="334"/>
      <c r="FJ1" s="334"/>
      <c r="FK1" s="334"/>
      <c r="FL1" s="334"/>
      <c r="FM1" s="334"/>
      <c r="FN1" s="334"/>
      <c r="FO1" s="334"/>
      <c r="FP1" s="334"/>
      <c r="FQ1" s="334"/>
      <c r="FR1" s="334"/>
      <c r="FS1" s="334"/>
      <c r="FT1" s="334"/>
      <c r="FU1" s="334"/>
      <c r="FV1" s="334"/>
      <c r="FW1" s="334"/>
      <c r="FX1" s="334"/>
      <c r="FY1" s="334"/>
      <c r="FZ1" s="334"/>
      <c r="GA1" s="334"/>
      <c r="GB1" s="334"/>
      <c r="GC1" s="334"/>
      <c r="GD1" s="334"/>
      <c r="GE1" s="334"/>
      <c r="GF1" s="334"/>
      <c r="GG1" s="334"/>
      <c r="GH1" s="334"/>
      <c r="GI1" s="334"/>
      <c r="GJ1" s="334"/>
      <c r="GK1" s="334"/>
      <c r="GL1" s="334"/>
      <c r="GM1" s="334"/>
      <c r="GN1" s="334"/>
      <c r="GO1" s="334"/>
      <c r="GP1" s="334"/>
      <c r="GQ1" s="334"/>
      <c r="GR1" s="334"/>
      <c r="GS1" s="334"/>
      <c r="GT1" s="334"/>
      <c r="GU1" s="334"/>
      <c r="GV1" s="334"/>
      <c r="GW1" s="334"/>
      <c r="GX1" s="334"/>
      <c r="GY1" s="334"/>
      <c r="GZ1" s="334"/>
      <c r="HA1" s="334"/>
      <c r="HB1" s="334"/>
      <c r="HC1" s="334"/>
      <c r="HD1" s="334"/>
      <c r="HE1" s="334"/>
      <c r="HF1" s="334"/>
      <c r="HG1" s="334"/>
      <c r="HH1" s="334"/>
      <c r="HI1" s="334"/>
      <c r="HJ1" s="334"/>
      <c r="HK1" s="334"/>
      <c r="HL1" s="334"/>
      <c r="HM1" s="334"/>
      <c r="HN1" s="334"/>
      <c r="HO1" s="334"/>
      <c r="HP1" s="334"/>
      <c r="HQ1" s="334"/>
      <c r="HR1" s="334"/>
      <c r="HS1" s="334"/>
      <c r="HT1" s="334"/>
      <c r="HU1" s="334"/>
      <c r="HV1" s="334"/>
      <c r="HW1" s="334"/>
      <c r="HX1" s="334"/>
      <c r="HY1" s="334"/>
      <c r="HZ1" s="334"/>
      <c r="IA1" s="334"/>
      <c r="IB1" s="334"/>
      <c r="IC1" s="334"/>
      <c r="ID1" s="334"/>
      <c r="IE1" s="334"/>
      <c r="IF1" s="334"/>
      <c r="IG1" s="334"/>
      <c r="IH1" s="334"/>
      <c r="II1" s="334"/>
      <c r="IJ1" s="334"/>
      <c r="IK1" s="334"/>
      <c r="IL1" s="334"/>
      <c r="IM1" s="334"/>
      <c r="IN1" s="334"/>
      <c r="IO1" s="334"/>
      <c r="IP1" s="334"/>
      <c r="IQ1" s="334"/>
      <c r="IR1" s="334"/>
      <c r="IS1" s="334"/>
      <c r="IT1" s="334"/>
      <c r="IU1" s="334"/>
      <c r="IV1" s="334"/>
    </row>
    <row r="2" spans="1:256" x14ac:dyDescent="0.3">
      <c r="A2" s="336"/>
      <c r="B2" s="336"/>
      <c r="C2" s="336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  <c r="GG2" s="334"/>
      <c r="GH2" s="334"/>
      <c r="GI2" s="334"/>
      <c r="GJ2" s="334"/>
      <c r="GK2" s="334"/>
      <c r="GL2" s="334"/>
      <c r="GM2" s="334"/>
      <c r="GN2" s="334"/>
      <c r="GO2" s="334"/>
      <c r="GP2" s="334"/>
      <c r="GQ2" s="334"/>
      <c r="GR2" s="334"/>
      <c r="GS2" s="334"/>
      <c r="GT2" s="334"/>
      <c r="GU2" s="334"/>
      <c r="GV2" s="334"/>
      <c r="GW2" s="334"/>
      <c r="GX2" s="334"/>
      <c r="GY2" s="334"/>
      <c r="GZ2" s="334"/>
      <c r="HA2" s="334"/>
      <c r="HB2" s="334"/>
      <c r="HC2" s="334"/>
      <c r="HD2" s="334"/>
      <c r="HE2" s="334"/>
      <c r="HF2" s="334"/>
      <c r="HG2" s="334"/>
      <c r="HH2" s="334"/>
      <c r="HI2" s="334"/>
      <c r="HJ2" s="334"/>
      <c r="HK2" s="334"/>
      <c r="HL2" s="334"/>
      <c r="HM2" s="334"/>
      <c r="HN2" s="334"/>
      <c r="HO2" s="334"/>
      <c r="HP2" s="334"/>
      <c r="HQ2" s="334"/>
      <c r="HR2" s="334"/>
      <c r="HS2" s="334"/>
      <c r="HT2" s="334"/>
      <c r="HU2" s="334"/>
      <c r="HV2" s="334"/>
      <c r="HW2" s="334"/>
      <c r="HX2" s="334"/>
      <c r="HY2" s="334"/>
      <c r="HZ2" s="334"/>
      <c r="IA2" s="334"/>
      <c r="IB2" s="334"/>
      <c r="IC2" s="334"/>
      <c r="ID2" s="334"/>
      <c r="IE2" s="334"/>
      <c r="IF2" s="334"/>
      <c r="IG2" s="334"/>
      <c r="IH2" s="334"/>
      <c r="II2" s="334"/>
      <c r="IJ2" s="334"/>
      <c r="IK2" s="334"/>
      <c r="IL2" s="334"/>
      <c r="IM2" s="334"/>
      <c r="IN2" s="334"/>
      <c r="IO2" s="334"/>
      <c r="IP2" s="334"/>
      <c r="IQ2" s="334"/>
      <c r="IR2" s="334"/>
      <c r="IS2" s="334"/>
      <c r="IT2" s="334"/>
      <c r="IU2" s="334"/>
      <c r="IV2" s="334"/>
    </row>
    <row r="3" spans="1:256" x14ac:dyDescent="0.3">
      <c r="A3" s="336"/>
      <c r="B3" s="336"/>
      <c r="C3" s="336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4"/>
      <c r="FL3" s="334"/>
      <c r="FM3" s="334"/>
      <c r="FN3" s="334"/>
      <c r="FO3" s="334"/>
      <c r="FP3" s="334"/>
      <c r="FQ3" s="334"/>
      <c r="FR3" s="334"/>
      <c r="FS3" s="334"/>
      <c r="FT3" s="334"/>
      <c r="FU3" s="334"/>
      <c r="FV3" s="334"/>
      <c r="FW3" s="334"/>
      <c r="FX3" s="334"/>
      <c r="FY3" s="334"/>
      <c r="FZ3" s="334"/>
      <c r="GA3" s="334"/>
      <c r="GB3" s="334"/>
      <c r="GC3" s="334"/>
      <c r="GD3" s="334"/>
      <c r="GE3" s="334"/>
      <c r="GF3" s="334"/>
      <c r="GG3" s="334"/>
      <c r="GH3" s="334"/>
      <c r="GI3" s="334"/>
      <c r="GJ3" s="334"/>
      <c r="GK3" s="334"/>
      <c r="GL3" s="334"/>
      <c r="GM3" s="334"/>
      <c r="GN3" s="334"/>
      <c r="GO3" s="334"/>
      <c r="GP3" s="334"/>
      <c r="GQ3" s="334"/>
      <c r="GR3" s="334"/>
      <c r="GS3" s="334"/>
      <c r="GT3" s="334"/>
      <c r="GU3" s="334"/>
      <c r="GV3" s="334"/>
      <c r="GW3" s="334"/>
      <c r="GX3" s="334"/>
      <c r="GY3" s="334"/>
      <c r="GZ3" s="334"/>
      <c r="HA3" s="334"/>
      <c r="HB3" s="334"/>
      <c r="HC3" s="334"/>
      <c r="HD3" s="334"/>
      <c r="HE3" s="334"/>
      <c r="HF3" s="334"/>
      <c r="HG3" s="334"/>
      <c r="HH3" s="334"/>
      <c r="HI3" s="334"/>
      <c r="HJ3" s="334"/>
      <c r="HK3" s="334"/>
      <c r="HL3" s="334"/>
      <c r="HM3" s="334"/>
      <c r="HN3" s="334"/>
      <c r="HO3" s="334"/>
      <c r="HP3" s="334"/>
      <c r="HQ3" s="334"/>
      <c r="HR3" s="334"/>
      <c r="HS3" s="334"/>
      <c r="HT3" s="334"/>
      <c r="HU3" s="334"/>
      <c r="HV3" s="334"/>
      <c r="HW3" s="334"/>
      <c r="HX3" s="334"/>
      <c r="HY3" s="334"/>
      <c r="HZ3" s="334"/>
      <c r="IA3" s="334"/>
      <c r="IB3" s="334"/>
      <c r="IC3" s="334"/>
      <c r="ID3" s="334"/>
      <c r="IE3" s="334"/>
      <c r="IF3" s="334"/>
      <c r="IG3" s="334"/>
      <c r="IH3" s="334"/>
      <c r="II3" s="334"/>
      <c r="IJ3" s="334"/>
      <c r="IK3" s="334"/>
      <c r="IL3" s="334"/>
      <c r="IM3" s="334"/>
      <c r="IN3" s="334"/>
      <c r="IO3" s="334"/>
      <c r="IP3" s="334"/>
      <c r="IQ3" s="334"/>
      <c r="IR3" s="334"/>
      <c r="IS3" s="334"/>
      <c r="IT3" s="334"/>
      <c r="IU3" s="334"/>
      <c r="IV3" s="334"/>
    </row>
    <row r="4" spans="1:256" x14ac:dyDescent="0.3">
      <c r="A4" s="336"/>
      <c r="B4" s="336"/>
      <c r="C4" s="336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  <c r="GW4" s="334"/>
      <c r="GX4" s="334"/>
      <c r="GY4" s="334"/>
      <c r="GZ4" s="334"/>
      <c r="HA4" s="334"/>
      <c r="HB4" s="334"/>
      <c r="HC4" s="334"/>
      <c r="HD4" s="334"/>
      <c r="HE4" s="334"/>
      <c r="HF4" s="334"/>
      <c r="HG4" s="334"/>
      <c r="HH4" s="334"/>
      <c r="HI4" s="334"/>
      <c r="HJ4" s="334"/>
      <c r="HK4" s="334"/>
      <c r="HL4" s="334"/>
      <c r="HM4" s="334"/>
      <c r="HN4" s="334"/>
      <c r="HO4" s="334"/>
      <c r="HP4" s="334"/>
      <c r="HQ4" s="334"/>
      <c r="HR4" s="334"/>
      <c r="HS4" s="334"/>
      <c r="HT4" s="334"/>
      <c r="HU4" s="334"/>
      <c r="HV4" s="334"/>
      <c r="HW4" s="334"/>
      <c r="HX4" s="334"/>
      <c r="HY4" s="334"/>
      <c r="HZ4" s="334"/>
      <c r="IA4" s="334"/>
      <c r="IB4" s="334"/>
      <c r="IC4" s="334"/>
      <c r="ID4" s="334"/>
      <c r="IE4" s="334"/>
      <c r="IF4" s="334"/>
      <c r="IG4" s="334"/>
      <c r="IH4" s="334"/>
      <c r="II4" s="334"/>
      <c r="IJ4" s="334"/>
      <c r="IK4" s="334"/>
      <c r="IL4" s="334"/>
      <c r="IM4" s="334"/>
      <c r="IN4" s="334"/>
      <c r="IO4" s="334"/>
      <c r="IP4" s="334"/>
      <c r="IQ4" s="334"/>
      <c r="IR4" s="334"/>
      <c r="IS4" s="334"/>
      <c r="IT4" s="334"/>
      <c r="IU4" s="334"/>
      <c r="IV4" s="334"/>
    </row>
    <row r="5" spans="1:256" s="339" customFormat="1" x14ac:dyDescent="0.3">
      <c r="A5" s="337"/>
      <c r="B5" s="337" t="s">
        <v>70</v>
      </c>
      <c r="C5" s="337" t="s">
        <v>626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338"/>
      <c r="GQ5" s="338"/>
      <c r="GR5" s="338"/>
      <c r="GS5" s="338"/>
      <c r="GT5" s="338"/>
      <c r="GU5" s="338"/>
      <c r="GV5" s="338"/>
      <c r="GW5" s="338"/>
      <c r="GX5" s="338"/>
      <c r="GY5" s="338"/>
      <c r="GZ5" s="338"/>
      <c r="HA5" s="338"/>
      <c r="HB5" s="338"/>
      <c r="HC5" s="338"/>
      <c r="HD5" s="338"/>
      <c r="HE5" s="338"/>
      <c r="HF5" s="338"/>
      <c r="HG5" s="338"/>
      <c r="HH5" s="338"/>
      <c r="HI5" s="338"/>
      <c r="HJ5" s="338"/>
      <c r="HK5" s="338"/>
      <c r="HL5" s="338"/>
      <c r="HM5" s="338"/>
      <c r="HN5" s="338"/>
      <c r="HO5" s="338"/>
      <c r="HP5" s="338"/>
      <c r="HQ5" s="338"/>
      <c r="HR5" s="338"/>
      <c r="HS5" s="338"/>
      <c r="HT5" s="338"/>
      <c r="HU5" s="338"/>
      <c r="HV5" s="338"/>
      <c r="HW5" s="338"/>
      <c r="HX5" s="338"/>
      <c r="HY5" s="338"/>
      <c r="HZ5" s="338"/>
      <c r="IA5" s="338"/>
      <c r="IB5" s="338"/>
      <c r="IC5" s="338"/>
      <c r="ID5" s="338"/>
      <c r="IE5" s="338"/>
      <c r="IF5" s="338"/>
      <c r="IG5" s="338"/>
      <c r="IH5" s="338"/>
      <c r="II5" s="338"/>
      <c r="IJ5" s="338"/>
      <c r="IK5" s="338"/>
      <c r="IL5" s="338"/>
      <c r="IM5" s="338"/>
      <c r="IN5" s="338"/>
      <c r="IO5" s="338"/>
      <c r="IP5" s="338"/>
      <c r="IQ5" s="338"/>
      <c r="IR5" s="338"/>
      <c r="IS5" s="338"/>
      <c r="IT5" s="338"/>
      <c r="IU5" s="338"/>
      <c r="IV5" s="338"/>
    </row>
    <row r="6" spans="1:256" x14ac:dyDescent="0.3">
      <c r="A6" s="340">
        <v>1</v>
      </c>
      <c r="B6" s="340">
        <v>2</v>
      </c>
      <c r="C6" s="340">
        <v>3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  <c r="GF6" s="334"/>
      <c r="GG6" s="334"/>
      <c r="GH6" s="334"/>
      <c r="GI6" s="334"/>
      <c r="GJ6" s="334"/>
      <c r="GK6" s="334"/>
      <c r="GL6" s="334"/>
      <c r="GM6" s="334"/>
      <c r="GN6" s="334"/>
      <c r="GO6" s="334"/>
      <c r="GP6" s="334"/>
      <c r="GQ6" s="334"/>
      <c r="GR6" s="334"/>
      <c r="GS6" s="334"/>
      <c r="GT6" s="334"/>
      <c r="GU6" s="334"/>
      <c r="GV6" s="334"/>
      <c r="GW6" s="334"/>
      <c r="GX6" s="334"/>
      <c r="GY6" s="334"/>
      <c r="GZ6" s="334"/>
      <c r="HA6" s="334"/>
      <c r="HB6" s="334"/>
      <c r="HC6" s="334"/>
      <c r="HD6" s="334"/>
      <c r="HE6" s="334"/>
      <c r="HF6" s="334"/>
      <c r="HG6" s="334"/>
      <c r="HH6" s="334"/>
      <c r="HI6" s="334"/>
      <c r="HJ6" s="334"/>
      <c r="HK6" s="334"/>
      <c r="HL6" s="334"/>
      <c r="HM6" s="334"/>
      <c r="HN6" s="334"/>
      <c r="HO6" s="334"/>
      <c r="HP6" s="334"/>
      <c r="HQ6" s="334"/>
      <c r="HR6" s="334"/>
      <c r="HS6" s="334"/>
      <c r="HT6" s="334"/>
      <c r="HU6" s="334"/>
      <c r="HV6" s="334"/>
      <c r="HW6" s="334"/>
      <c r="HX6" s="334"/>
      <c r="HY6" s="334"/>
      <c r="HZ6" s="334"/>
      <c r="IA6" s="334"/>
      <c r="IB6" s="334"/>
      <c r="IC6" s="334"/>
      <c r="ID6" s="334"/>
      <c r="IE6" s="334"/>
      <c r="IF6" s="334"/>
      <c r="IG6" s="334"/>
      <c r="IH6" s="334"/>
      <c r="II6" s="334"/>
      <c r="IJ6" s="334"/>
      <c r="IK6" s="334"/>
      <c r="IL6" s="334"/>
      <c r="IM6" s="334"/>
      <c r="IN6" s="334"/>
      <c r="IO6" s="334"/>
      <c r="IP6" s="334"/>
      <c r="IQ6" s="334"/>
      <c r="IR6" s="334"/>
      <c r="IS6" s="334"/>
      <c r="IT6" s="334"/>
      <c r="IU6" s="334"/>
      <c r="IV6" s="334"/>
    </row>
    <row r="7" spans="1:256" ht="28.5" customHeight="1" x14ac:dyDescent="0.3">
      <c r="A7" s="341" t="s">
        <v>581</v>
      </c>
      <c r="B7" s="342" t="s">
        <v>627</v>
      </c>
      <c r="C7" s="452">
        <f>'1.sz.tábla'!C22</f>
        <v>32858627</v>
      </c>
      <c r="D7" s="343"/>
    </row>
    <row r="8" spans="1:256" ht="31.2" x14ac:dyDescent="0.3">
      <c r="A8" s="341" t="s">
        <v>583</v>
      </c>
      <c r="B8" s="342" t="s">
        <v>628</v>
      </c>
      <c r="C8" s="344">
        <f>'3.sz.tábla'!D5</f>
        <v>182690404</v>
      </c>
      <c r="D8" s="343"/>
    </row>
    <row r="9" spans="1:256" ht="31.2" x14ac:dyDescent="0.3">
      <c r="A9" s="341" t="s">
        <v>629</v>
      </c>
      <c r="B9" s="342" t="s">
        <v>630</v>
      </c>
      <c r="C9" s="344">
        <f>'4.sz.tábla'!D17</f>
        <v>1815378</v>
      </c>
      <c r="D9" s="345"/>
    </row>
    <row r="10" spans="1:256" ht="31.2" x14ac:dyDescent="0.3">
      <c r="A10" s="341" t="s">
        <v>585</v>
      </c>
      <c r="B10" s="342" t="s">
        <v>631</v>
      </c>
      <c r="C10" s="344">
        <f>'3.sz.tábla'!D6</f>
        <v>86060169</v>
      </c>
      <c r="D10" s="343"/>
    </row>
    <row r="11" spans="1:256" ht="31.2" x14ac:dyDescent="0.3">
      <c r="A11" s="341" t="s">
        <v>632</v>
      </c>
      <c r="B11" s="342" t="s">
        <v>633</v>
      </c>
      <c r="C11" s="344">
        <f>'3.sz.tábla'!D9</f>
        <v>1990718</v>
      </c>
      <c r="D11" s="345"/>
      <c r="E11" s="346"/>
    </row>
    <row r="12" spans="1:256" ht="31.2" x14ac:dyDescent="0.3">
      <c r="A12" s="341" t="s">
        <v>634</v>
      </c>
      <c r="B12" s="342" t="s">
        <v>635</v>
      </c>
      <c r="C12" s="344">
        <v>-20000</v>
      </c>
      <c r="D12" s="345"/>
    </row>
    <row r="13" spans="1:256" ht="31.2" x14ac:dyDescent="0.3">
      <c r="A13" s="341" t="s">
        <v>587</v>
      </c>
      <c r="B13" s="342" t="s">
        <v>636</v>
      </c>
      <c r="C13" s="344">
        <f>'1.sz.tábla'!E72-'1.sz.tábla'!C72</f>
        <v>1177173</v>
      </c>
      <c r="D13" s="343"/>
    </row>
    <row r="14" spans="1:256" ht="28.5" customHeight="1" x14ac:dyDescent="0.3">
      <c r="A14" s="341" t="s">
        <v>588</v>
      </c>
      <c r="B14" s="342" t="s">
        <v>637</v>
      </c>
      <c r="C14" s="452">
        <f>C7+C8+C9-C10-C11+C12+C13</f>
        <v>130470695</v>
      </c>
      <c r="D14" s="343"/>
    </row>
    <row r="17" spans="3:3" x14ac:dyDescent="0.3">
      <c r="C17" s="346"/>
    </row>
    <row r="18" spans="3:3" x14ac:dyDescent="0.3">
      <c r="C18" s="346"/>
    </row>
    <row r="19" spans="3:3" x14ac:dyDescent="0.3">
      <c r="C19" s="346"/>
    </row>
  </sheetData>
  <mergeCells count="1">
    <mergeCell ref="A1:C1"/>
  </mergeCells>
  <pageMargins left="0.70866141732283472" right="0.70866141732283472" top="1.7322834645669292" bottom="0.74803149606299213" header="0.31496062992125984" footer="0.31496062992125984"/>
  <pageSetup paperSize="9" orientation="portrait" r:id="rId1"/>
  <headerFooter>
    <oddHeader>&amp;L&amp;"Times New Roman,Normál"&amp;12Pécsely Község Önkormányzata &amp;C&amp;"Times New Roman,Normál"&amp;12
18. melléklet
az önkormányzat 2019. évi költségvetési gazdálkodási beszámolójáról szóló
9/2020. (VII. 07.) önkormányzati rendeletéhez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3:L16"/>
  <sheetViews>
    <sheetView view="pageLayout" zoomScaleNormal="100" workbookViewId="0">
      <selection activeCell="A3" sqref="A3:F3"/>
    </sheetView>
  </sheetViews>
  <sheetFormatPr defaultRowHeight="15.6" x14ac:dyDescent="0.3"/>
  <cols>
    <col min="1" max="1" width="8.109375" style="373" customWidth="1"/>
    <col min="2" max="2" width="37.109375" style="373" customWidth="1"/>
    <col min="3" max="3" width="25.88671875" style="373" customWidth="1"/>
    <col min="4" max="4" width="22.5546875" style="373" customWidth="1"/>
    <col min="5" max="5" width="23.6640625" style="373" customWidth="1"/>
    <col min="6" max="6" width="10.33203125" style="373" customWidth="1"/>
    <col min="7" max="256" width="9.109375" style="373"/>
    <col min="257" max="257" width="8.109375" style="373" customWidth="1"/>
    <col min="258" max="258" width="41" style="373" customWidth="1"/>
    <col min="259" max="262" width="32.88671875" style="373" customWidth="1"/>
    <col min="263" max="512" width="9.109375" style="373"/>
    <col min="513" max="513" width="8.109375" style="373" customWidth="1"/>
    <col min="514" max="514" width="41" style="373" customWidth="1"/>
    <col min="515" max="518" width="32.88671875" style="373" customWidth="1"/>
    <col min="519" max="768" width="9.109375" style="373"/>
    <col min="769" max="769" width="8.109375" style="373" customWidth="1"/>
    <col min="770" max="770" width="41" style="373" customWidth="1"/>
    <col min="771" max="774" width="32.88671875" style="373" customWidth="1"/>
    <col min="775" max="1024" width="9.109375" style="373"/>
    <col min="1025" max="1025" width="8.109375" style="373" customWidth="1"/>
    <col min="1026" max="1026" width="41" style="373" customWidth="1"/>
    <col min="1027" max="1030" width="32.88671875" style="373" customWidth="1"/>
    <col min="1031" max="1280" width="9.109375" style="373"/>
    <col min="1281" max="1281" width="8.109375" style="373" customWidth="1"/>
    <col min="1282" max="1282" width="41" style="373" customWidth="1"/>
    <col min="1283" max="1286" width="32.88671875" style="373" customWidth="1"/>
    <col min="1287" max="1536" width="9.109375" style="373"/>
    <col min="1537" max="1537" width="8.109375" style="373" customWidth="1"/>
    <col min="1538" max="1538" width="41" style="373" customWidth="1"/>
    <col min="1539" max="1542" width="32.88671875" style="373" customWidth="1"/>
    <col min="1543" max="1792" width="9.109375" style="373"/>
    <col min="1793" max="1793" width="8.109375" style="373" customWidth="1"/>
    <col min="1794" max="1794" width="41" style="373" customWidth="1"/>
    <col min="1795" max="1798" width="32.88671875" style="373" customWidth="1"/>
    <col min="1799" max="2048" width="9.109375" style="373"/>
    <col min="2049" max="2049" width="8.109375" style="373" customWidth="1"/>
    <col min="2050" max="2050" width="41" style="373" customWidth="1"/>
    <col min="2051" max="2054" width="32.88671875" style="373" customWidth="1"/>
    <col min="2055" max="2304" width="9.109375" style="373"/>
    <col min="2305" max="2305" width="8.109375" style="373" customWidth="1"/>
    <col min="2306" max="2306" width="41" style="373" customWidth="1"/>
    <col min="2307" max="2310" width="32.88671875" style="373" customWidth="1"/>
    <col min="2311" max="2560" width="9.109375" style="373"/>
    <col min="2561" max="2561" width="8.109375" style="373" customWidth="1"/>
    <col min="2562" max="2562" width="41" style="373" customWidth="1"/>
    <col min="2563" max="2566" width="32.88671875" style="373" customWidth="1"/>
    <col min="2567" max="2816" width="9.109375" style="373"/>
    <col min="2817" max="2817" width="8.109375" style="373" customWidth="1"/>
    <col min="2818" max="2818" width="41" style="373" customWidth="1"/>
    <col min="2819" max="2822" width="32.88671875" style="373" customWidth="1"/>
    <col min="2823" max="3072" width="9.109375" style="373"/>
    <col min="3073" max="3073" width="8.109375" style="373" customWidth="1"/>
    <col min="3074" max="3074" width="41" style="373" customWidth="1"/>
    <col min="3075" max="3078" width="32.88671875" style="373" customWidth="1"/>
    <col min="3079" max="3328" width="9.109375" style="373"/>
    <col min="3329" max="3329" width="8.109375" style="373" customWidth="1"/>
    <col min="3330" max="3330" width="41" style="373" customWidth="1"/>
    <col min="3331" max="3334" width="32.88671875" style="373" customWidth="1"/>
    <col min="3335" max="3584" width="9.109375" style="373"/>
    <col min="3585" max="3585" width="8.109375" style="373" customWidth="1"/>
    <col min="3586" max="3586" width="41" style="373" customWidth="1"/>
    <col min="3587" max="3590" width="32.88671875" style="373" customWidth="1"/>
    <col min="3591" max="3840" width="9.109375" style="373"/>
    <col min="3841" max="3841" width="8.109375" style="373" customWidth="1"/>
    <col min="3842" max="3842" width="41" style="373" customWidth="1"/>
    <col min="3843" max="3846" width="32.88671875" style="373" customWidth="1"/>
    <col min="3847" max="4096" width="9.109375" style="373"/>
    <col min="4097" max="4097" width="8.109375" style="373" customWidth="1"/>
    <col min="4098" max="4098" width="41" style="373" customWidth="1"/>
    <col min="4099" max="4102" width="32.88671875" style="373" customWidth="1"/>
    <col min="4103" max="4352" width="9.109375" style="373"/>
    <col min="4353" max="4353" width="8.109375" style="373" customWidth="1"/>
    <col min="4354" max="4354" width="41" style="373" customWidth="1"/>
    <col min="4355" max="4358" width="32.88671875" style="373" customWidth="1"/>
    <col min="4359" max="4608" width="9.109375" style="373"/>
    <col min="4609" max="4609" width="8.109375" style="373" customWidth="1"/>
    <col min="4610" max="4610" width="41" style="373" customWidth="1"/>
    <col min="4611" max="4614" width="32.88671875" style="373" customWidth="1"/>
    <col min="4615" max="4864" width="9.109375" style="373"/>
    <col min="4865" max="4865" width="8.109375" style="373" customWidth="1"/>
    <col min="4866" max="4866" width="41" style="373" customWidth="1"/>
    <col min="4867" max="4870" width="32.88671875" style="373" customWidth="1"/>
    <col min="4871" max="5120" width="9.109375" style="373"/>
    <col min="5121" max="5121" width="8.109375" style="373" customWidth="1"/>
    <col min="5122" max="5122" width="41" style="373" customWidth="1"/>
    <col min="5123" max="5126" width="32.88671875" style="373" customWidth="1"/>
    <col min="5127" max="5376" width="9.109375" style="373"/>
    <col min="5377" max="5377" width="8.109375" style="373" customWidth="1"/>
    <col min="5378" max="5378" width="41" style="373" customWidth="1"/>
    <col min="5379" max="5382" width="32.88671875" style="373" customWidth="1"/>
    <col min="5383" max="5632" width="9.109375" style="373"/>
    <col min="5633" max="5633" width="8.109375" style="373" customWidth="1"/>
    <col min="5634" max="5634" width="41" style="373" customWidth="1"/>
    <col min="5635" max="5638" width="32.88671875" style="373" customWidth="1"/>
    <col min="5639" max="5888" width="9.109375" style="373"/>
    <col min="5889" max="5889" width="8.109375" style="373" customWidth="1"/>
    <col min="5890" max="5890" width="41" style="373" customWidth="1"/>
    <col min="5891" max="5894" width="32.88671875" style="373" customWidth="1"/>
    <col min="5895" max="6144" width="9.109375" style="373"/>
    <col min="6145" max="6145" width="8.109375" style="373" customWidth="1"/>
    <col min="6146" max="6146" width="41" style="373" customWidth="1"/>
    <col min="6147" max="6150" width="32.88671875" style="373" customWidth="1"/>
    <col min="6151" max="6400" width="9.109375" style="373"/>
    <col min="6401" max="6401" width="8.109375" style="373" customWidth="1"/>
    <col min="6402" max="6402" width="41" style="373" customWidth="1"/>
    <col min="6403" max="6406" width="32.88671875" style="373" customWidth="1"/>
    <col min="6407" max="6656" width="9.109375" style="373"/>
    <col min="6657" max="6657" width="8.109375" style="373" customWidth="1"/>
    <col min="6658" max="6658" width="41" style="373" customWidth="1"/>
    <col min="6659" max="6662" width="32.88671875" style="373" customWidth="1"/>
    <col min="6663" max="6912" width="9.109375" style="373"/>
    <col min="6913" max="6913" width="8.109375" style="373" customWidth="1"/>
    <col min="6914" max="6914" width="41" style="373" customWidth="1"/>
    <col min="6915" max="6918" width="32.88671875" style="373" customWidth="1"/>
    <col min="6919" max="7168" width="9.109375" style="373"/>
    <col min="7169" max="7169" width="8.109375" style="373" customWidth="1"/>
    <col min="7170" max="7170" width="41" style="373" customWidth="1"/>
    <col min="7171" max="7174" width="32.88671875" style="373" customWidth="1"/>
    <col min="7175" max="7424" width="9.109375" style="373"/>
    <col min="7425" max="7425" width="8.109375" style="373" customWidth="1"/>
    <col min="7426" max="7426" width="41" style="373" customWidth="1"/>
    <col min="7427" max="7430" width="32.88671875" style="373" customWidth="1"/>
    <col min="7431" max="7680" width="9.109375" style="373"/>
    <col min="7681" max="7681" width="8.109375" style="373" customWidth="1"/>
    <col min="7682" max="7682" width="41" style="373" customWidth="1"/>
    <col min="7683" max="7686" width="32.88671875" style="373" customWidth="1"/>
    <col min="7687" max="7936" width="9.109375" style="373"/>
    <col min="7937" max="7937" width="8.109375" style="373" customWidth="1"/>
    <col min="7938" max="7938" width="41" style="373" customWidth="1"/>
    <col min="7939" max="7942" width="32.88671875" style="373" customWidth="1"/>
    <col min="7943" max="8192" width="9.109375" style="373"/>
    <col min="8193" max="8193" width="8.109375" style="373" customWidth="1"/>
    <col min="8194" max="8194" width="41" style="373" customWidth="1"/>
    <col min="8195" max="8198" width="32.88671875" style="373" customWidth="1"/>
    <col min="8199" max="8448" width="9.109375" style="373"/>
    <col min="8449" max="8449" width="8.109375" style="373" customWidth="1"/>
    <col min="8450" max="8450" width="41" style="373" customWidth="1"/>
    <col min="8451" max="8454" width="32.88671875" style="373" customWidth="1"/>
    <col min="8455" max="8704" width="9.109375" style="373"/>
    <col min="8705" max="8705" width="8.109375" style="373" customWidth="1"/>
    <col min="8706" max="8706" width="41" style="373" customWidth="1"/>
    <col min="8707" max="8710" width="32.88671875" style="373" customWidth="1"/>
    <col min="8711" max="8960" width="9.109375" style="373"/>
    <col min="8961" max="8961" width="8.109375" style="373" customWidth="1"/>
    <col min="8962" max="8962" width="41" style="373" customWidth="1"/>
    <col min="8963" max="8966" width="32.88671875" style="373" customWidth="1"/>
    <col min="8967" max="9216" width="9.109375" style="373"/>
    <col min="9217" max="9217" width="8.109375" style="373" customWidth="1"/>
    <col min="9218" max="9218" width="41" style="373" customWidth="1"/>
    <col min="9219" max="9222" width="32.88671875" style="373" customWidth="1"/>
    <col min="9223" max="9472" width="9.109375" style="373"/>
    <col min="9473" max="9473" width="8.109375" style="373" customWidth="1"/>
    <col min="9474" max="9474" width="41" style="373" customWidth="1"/>
    <col min="9475" max="9478" width="32.88671875" style="373" customWidth="1"/>
    <col min="9479" max="9728" width="9.109375" style="373"/>
    <col min="9729" max="9729" width="8.109375" style="373" customWidth="1"/>
    <col min="9730" max="9730" width="41" style="373" customWidth="1"/>
    <col min="9731" max="9734" width="32.88671875" style="373" customWidth="1"/>
    <col min="9735" max="9984" width="9.109375" style="373"/>
    <col min="9985" max="9985" width="8.109375" style="373" customWidth="1"/>
    <col min="9986" max="9986" width="41" style="373" customWidth="1"/>
    <col min="9987" max="9990" width="32.88671875" style="373" customWidth="1"/>
    <col min="9991" max="10240" width="9.109375" style="373"/>
    <col min="10241" max="10241" width="8.109375" style="373" customWidth="1"/>
    <col min="10242" max="10242" width="41" style="373" customWidth="1"/>
    <col min="10243" max="10246" width="32.88671875" style="373" customWidth="1"/>
    <col min="10247" max="10496" width="9.109375" style="373"/>
    <col min="10497" max="10497" width="8.109375" style="373" customWidth="1"/>
    <col min="10498" max="10498" width="41" style="373" customWidth="1"/>
    <col min="10499" max="10502" width="32.88671875" style="373" customWidth="1"/>
    <col min="10503" max="10752" width="9.109375" style="373"/>
    <col min="10753" max="10753" width="8.109375" style="373" customWidth="1"/>
    <col min="10754" max="10754" width="41" style="373" customWidth="1"/>
    <col min="10755" max="10758" width="32.88671875" style="373" customWidth="1"/>
    <col min="10759" max="11008" width="9.109375" style="373"/>
    <col min="11009" max="11009" width="8.109375" style="373" customWidth="1"/>
    <col min="11010" max="11010" width="41" style="373" customWidth="1"/>
    <col min="11011" max="11014" width="32.88671875" style="373" customWidth="1"/>
    <col min="11015" max="11264" width="9.109375" style="373"/>
    <col min="11265" max="11265" width="8.109375" style="373" customWidth="1"/>
    <col min="11266" max="11266" width="41" style="373" customWidth="1"/>
    <col min="11267" max="11270" width="32.88671875" style="373" customWidth="1"/>
    <col min="11271" max="11520" width="9.109375" style="373"/>
    <col min="11521" max="11521" width="8.109375" style="373" customWidth="1"/>
    <col min="11522" max="11522" width="41" style="373" customWidth="1"/>
    <col min="11523" max="11526" width="32.88671875" style="373" customWidth="1"/>
    <col min="11527" max="11776" width="9.109375" style="373"/>
    <col min="11777" max="11777" width="8.109375" style="373" customWidth="1"/>
    <col min="11778" max="11778" width="41" style="373" customWidth="1"/>
    <col min="11779" max="11782" width="32.88671875" style="373" customWidth="1"/>
    <col min="11783" max="12032" width="9.109375" style="373"/>
    <col min="12033" max="12033" width="8.109375" style="373" customWidth="1"/>
    <col min="12034" max="12034" width="41" style="373" customWidth="1"/>
    <col min="12035" max="12038" width="32.88671875" style="373" customWidth="1"/>
    <col min="12039" max="12288" width="9.109375" style="373"/>
    <col min="12289" max="12289" width="8.109375" style="373" customWidth="1"/>
    <col min="12290" max="12290" width="41" style="373" customWidth="1"/>
    <col min="12291" max="12294" width="32.88671875" style="373" customWidth="1"/>
    <col min="12295" max="12544" width="9.109375" style="373"/>
    <col min="12545" max="12545" width="8.109375" style="373" customWidth="1"/>
    <col min="12546" max="12546" width="41" style="373" customWidth="1"/>
    <col min="12547" max="12550" width="32.88671875" style="373" customWidth="1"/>
    <col min="12551" max="12800" width="9.109375" style="373"/>
    <col min="12801" max="12801" width="8.109375" style="373" customWidth="1"/>
    <col min="12802" max="12802" width="41" style="373" customWidth="1"/>
    <col min="12803" max="12806" width="32.88671875" style="373" customWidth="1"/>
    <col min="12807" max="13056" width="9.109375" style="373"/>
    <col min="13057" max="13057" width="8.109375" style="373" customWidth="1"/>
    <col min="13058" max="13058" width="41" style="373" customWidth="1"/>
    <col min="13059" max="13062" width="32.88671875" style="373" customWidth="1"/>
    <col min="13063" max="13312" width="9.109375" style="373"/>
    <col min="13313" max="13313" width="8.109375" style="373" customWidth="1"/>
    <col min="13314" max="13314" width="41" style="373" customWidth="1"/>
    <col min="13315" max="13318" width="32.88671875" style="373" customWidth="1"/>
    <col min="13319" max="13568" width="9.109375" style="373"/>
    <col min="13569" max="13569" width="8.109375" style="373" customWidth="1"/>
    <col min="13570" max="13570" width="41" style="373" customWidth="1"/>
    <col min="13571" max="13574" width="32.88671875" style="373" customWidth="1"/>
    <col min="13575" max="13824" width="9.109375" style="373"/>
    <col min="13825" max="13825" width="8.109375" style="373" customWidth="1"/>
    <col min="13826" max="13826" width="41" style="373" customWidth="1"/>
    <col min="13827" max="13830" width="32.88671875" style="373" customWidth="1"/>
    <col min="13831" max="14080" width="9.109375" style="373"/>
    <col min="14081" max="14081" width="8.109375" style="373" customWidth="1"/>
    <col min="14082" max="14082" width="41" style="373" customWidth="1"/>
    <col min="14083" max="14086" width="32.88671875" style="373" customWidth="1"/>
    <col min="14087" max="14336" width="9.109375" style="373"/>
    <col min="14337" max="14337" width="8.109375" style="373" customWidth="1"/>
    <col min="14338" max="14338" width="41" style="373" customWidth="1"/>
    <col min="14339" max="14342" width="32.88671875" style="373" customWidth="1"/>
    <col min="14343" max="14592" width="9.109375" style="373"/>
    <col min="14593" max="14593" width="8.109375" style="373" customWidth="1"/>
    <col min="14594" max="14594" width="41" style="373" customWidth="1"/>
    <col min="14595" max="14598" width="32.88671875" style="373" customWidth="1"/>
    <col min="14599" max="14848" width="9.109375" style="373"/>
    <col min="14849" max="14849" width="8.109375" style="373" customWidth="1"/>
    <col min="14850" max="14850" width="41" style="373" customWidth="1"/>
    <col min="14851" max="14854" width="32.88671875" style="373" customWidth="1"/>
    <col min="14855" max="15104" width="9.109375" style="373"/>
    <col min="15105" max="15105" width="8.109375" style="373" customWidth="1"/>
    <col min="15106" max="15106" width="41" style="373" customWidth="1"/>
    <col min="15107" max="15110" width="32.88671875" style="373" customWidth="1"/>
    <col min="15111" max="15360" width="9.109375" style="373"/>
    <col min="15361" max="15361" width="8.109375" style="373" customWidth="1"/>
    <col min="15362" max="15362" width="41" style="373" customWidth="1"/>
    <col min="15363" max="15366" width="32.88671875" style="373" customWidth="1"/>
    <col min="15367" max="15616" width="9.109375" style="373"/>
    <col min="15617" max="15617" width="8.109375" style="373" customWidth="1"/>
    <col min="15618" max="15618" width="41" style="373" customWidth="1"/>
    <col min="15619" max="15622" width="32.88671875" style="373" customWidth="1"/>
    <col min="15623" max="15872" width="9.109375" style="373"/>
    <col min="15873" max="15873" width="8.109375" style="373" customWidth="1"/>
    <col min="15874" max="15874" width="41" style="373" customWidth="1"/>
    <col min="15875" max="15878" width="32.88671875" style="373" customWidth="1"/>
    <col min="15879" max="16128" width="9.109375" style="373"/>
    <col min="16129" max="16129" width="8.109375" style="373" customWidth="1"/>
    <col min="16130" max="16130" width="41" style="373" customWidth="1"/>
    <col min="16131" max="16134" width="32.88671875" style="373" customWidth="1"/>
    <col min="16135" max="16384" width="9.109375" style="373"/>
  </cols>
  <sheetData>
    <row r="3" spans="1:12" s="371" customFormat="1" ht="21.75" customHeight="1" x14ac:dyDescent="0.3">
      <c r="A3" s="571" t="s">
        <v>829</v>
      </c>
      <c r="B3" s="572"/>
      <c r="C3" s="572"/>
      <c r="D3" s="572"/>
      <c r="E3" s="572"/>
      <c r="F3" s="573"/>
    </row>
    <row r="4" spans="1:12" s="371" customFormat="1" ht="78" x14ac:dyDescent="0.3">
      <c r="A4" s="376"/>
      <c r="B4" s="382" t="s">
        <v>70</v>
      </c>
      <c r="C4" s="382" t="s">
        <v>808</v>
      </c>
      <c r="D4" s="382" t="s">
        <v>809</v>
      </c>
      <c r="E4" s="382" t="s">
        <v>810</v>
      </c>
      <c r="F4" s="383" t="s">
        <v>811</v>
      </c>
    </row>
    <row r="5" spans="1:12" ht="27" customHeight="1" x14ac:dyDescent="0.3">
      <c r="A5" s="376">
        <v>1</v>
      </c>
      <c r="B5" s="376">
        <v>2</v>
      </c>
      <c r="C5" s="376">
        <v>3</v>
      </c>
      <c r="D5" s="376">
        <v>4</v>
      </c>
      <c r="E5" s="376">
        <v>5</v>
      </c>
      <c r="F5" s="376">
        <v>6</v>
      </c>
    </row>
    <row r="6" spans="1:12" ht="31.2" x14ac:dyDescent="0.3">
      <c r="A6" s="377" t="s">
        <v>583</v>
      </c>
      <c r="B6" s="376" t="s">
        <v>819</v>
      </c>
      <c r="C6" s="378">
        <v>1120500</v>
      </c>
      <c r="D6" s="378">
        <v>1120500</v>
      </c>
      <c r="E6" s="378">
        <v>0</v>
      </c>
      <c r="F6" s="378">
        <v>0</v>
      </c>
    </row>
    <row r="7" spans="1:12" ht="31.2" x14ac:dyDescent="0.3">
      <c r="A7" s="377" t="s">
        <v>629</v>
      </c>
      <c r="B7" s="376" t="s">
        <v>820</v>
      </c>
      <c r="C7" s="378">
        <v>80574</v>
      </c>
      <c r="D7" s="378">
        <v>80574</v>
      </c>
      <c r="E7" s="378">
        <v>0</v>
      </c>
      <c r="F7" s="378">
        <v>0</v>
      </c>
    </row>
    <row r="8" spans="1:12" ht="46.8" x14ac:dyDescent="0.3">
      <c r="A8" s="377" t="s">
        <v>585</v>
      </c>
      <c r="B8" s="376" t="s">
        <v>821</v>
      </c>
      <c r="C8" s="378">
        <v>3454000</v>
      </c>
      <c r="D8" s="378">
        <v>3454000</v>
      </c>
      <c r="E8" s="378">
        <v>0</v>
      </c>
      <c r="F8" s="378">
        <v>0</v>
      </c>
    </row>
    <row r="9" spans="1:12" ht="46.8" x14ac:dyDescent="0.3">
      <c r="A9" s="377" t="s">
        <v>588</v>
      </c>
      <c r="B9" s="376" t="s">
        <v>822</v>
      </c>
      <c r="C9" s="378">
        <v>1800000</v>
      </c>
      <c r="D9" s="378">
        <v>1800000</v>
      </c>
      <c r="E9" s="378">
        <v>0</v>
      </c>
      <c r="F9" s="378">
        <v>0</v>
      </c>
    </row>
    <row r="10" spans="1:12" ht="46.8" x14ac:dyDescent="0.3">
      <c r="A10" s="379" t="s">
        <v>591</v>
      </c>
      <c r="B10" s="380" t="s">
        <v>823</v>
      </c>
      <c r="C10" s="381">
        <v>1800000</v>
      </c>
      <c r="D10" s="381">
        <v>1800000</v>
      </c>
      <c r="E10" s="381">
        <v>0</v>
      </c>
      <c r="F10" s="381">
        <v>0</v>
      </c>
    </row>
    <row r="11" spans="1:12" ht="62.4" x14ac:dyDescent="0.3">
      <c r="A11" s="377" t="s">
        <v>656</v>
      </c>
      <c r="B11" s="376" t="s">
        <v>824</v>
      </c>
      <c r="C11" s="378">
        <v>582930</v>
      </c>
      <c r="D11" s="378">
        <v>582930</v>
      </c>
      <c r="E11" s="378">
        <v>0</v>
      </c>
      <c r="F11" s="378">
        <v>0</v>
      </c>
    </row>
    <row r="12" spans="1:12" ht="46.8" x14ac:dyDescent="0.3">
      <c r="A12" s="379">
        <v>35</v>
      </c>
      <c r="B12" s="380" t="s">
        <v>896</v>
      </c>
      <c r="C12" s="381">
        <v>582930</v>
      </c>
      <c r="D12" s="381">
        <v>582930</v>
      </c>
      <c r="E12" s="381">
        <v>0</v>
      </c>
      <c r="F12" s="381">
        <v>0</v>
      </c>
    </row>
    <row r="13" spans="1:12" ht="31.2" x14ac:dyDescent="0.3">
      <c r="A13" s="377">
        <v>85</v>
      </c>
      <c r="B13" s="376" t="s">
        <v>897</v>
      </c>
      <c r="C13" s="378">
        <v>100000000</v>
      </c>
      <c r="D13" s="378">
        <v>8509000</v>
      </c>
      <c r="E13" s="378">
        <v>91491000</v>
      </c>
      <c r="F13" s="378">
        <v>0</v>
      </c>
      <c r="L13" s="373" t="s">
        <v>812</v>
      </c>
    </row>
    <row r="14" spans="1:12" ht="31.2" x14ac:dyDescent="0.3">
      <c r="A14" s="377">
        <v>90</v>
      </c>
      <c r="B14" s="376" t="s">
        <v>899</v>
      </c>
      <c r="C14" s="378">
        <v>1150000</v>
      </c>
      <c r="D14" s="378">
        <v>1150000</v>
      </c>
      <c r="E14" s="378">
        <v>0</v>
      </c>
      <c r="F14" s="378">
        <v>0</v>
      </c>
    </row>
    <row r="15" spans="1:12" ht="46.8" x14ac:dyDescent="0.3">
      <c r="A15" s="377">
        <v>92</v>
      </c>
      <c r="B15" s="376" t="s">
        <v>898</v>
      </c>
      <c r="C15" s="378">
        <v>72000</v>
      </c>
      <c r="D15" s="378">
        <v>72000</v>
      </c>
      <c r="E15" s="378">
        <v>0</v>
      </c>
      <c r="F15" s="378"/>
    </row>
    <row r="16" spans="1:12" ht="46.8" x14ac:dyDescent="0.3">
      <c r="A16" s="379">
        <v>106</v>
      </c>
      <c r="B16" s="380" t="s">
        <v>825</v>
      </c>
      <c r="C16" s="381">
        <v>108260004</v>
      </c>
      <c r="D16" s="381">
        <v>16769004</v>
      </c>
      <c r="E16" s="381">
        <v>91491000</v>
      </c>
      <c r="F16" s="381">
        <v>0</v>
      </c>
    </row>
  </sheetData>
  <mergeCells count="1">
    <mergeCell ref="A3:F3"/>
  </mergeCells>
  <pageMargins left="0.70866141732283472" right="0.70866141732283472" top="1.1417322834645669" bottom="0.74803149606299213" header="0.51181102362204722" footer="0.31496062992125984"/>
  <pageSetup paperSize="9" scale="69" orientation="portrait" r:id="rId1"/>
  <headerFooter>
    <oddHeader>&amp;L&amp;"Times New Roman,Normál"&amp;12Pécsely Község Önkormányzata&amp;C&amp;"Times New Roman,Normál"&amp;12 19. melléklet
az önkormányzat 2019. évi költségvetési gazdálkodási beszámolójáról
szóló 9/2020. (VII. 07.) önkormányzati rendeletéhez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4:M11"/>
  <sheetViews>
    <sheetView view="pageLayout" zoomScaleNormal="100" workbookViewId="0">
      <selection activeCell="A4" sqref="A4:M4"/>
    </sheetView>
  </sheetViews>
  <sheetFormatPr defaultRowHeight="15.6" x14ac:dyDescent="0.3"/>
  <cols>
    <col min="1" max="1" width="3.5546875" style="373" bestFit="1" customWidth="1"/>
    <col min="2" max="2" width="27.6640625" style="375" customWidth="1"/>
    <col min="3" max="3" width="17.88671875" style="373" customWidth="1"/>
    <col min="4" max="5" width="11.44140625" style="373" customWidth="1"/>
    <col min="6" max="6" width="13.6640625" style="373" customWidth="1"/>
    <col min="7" max="7" width="13.33203125" style="373" bestFit="1" customWidth="1"/>
    <col min="8" max="8" width="16.33203125" style="373" customWidth="1"/>
    <col min="9" max="9" width="18.44140625" style="373" customWidth="1"/>
    <col min="10" max="10" width="12.6640625" style="373" bestFit="1" customWidth="1"/>
    <col min="11" max="11" width="13.6640625" style="373" customWidth="1"/>
    <col min="12" max="12" width="10.33203125" style="373" customWidth="1"/>
    <col min="13" max="256" width="9.109375" style="373"/>
    <col min="257" max="257" width="8.109375" style="373" customWidth="1"/>
    <col min="258" max="258" width="41" style="373" customWidth="1"/>
    <col min="259" max="267" width="32.88671875" style="373" customWidth="1"/>
    <col min="268" max="512" width="9.109375" style="373"/>
    <col min="513" max="513" width="8.109375" style="373" customWidth="1"/>
    <col min="514" max="514" width="41" style="373" customWidth="1"/>
    <col min="515" max="523" width="32.88671875" style="373" customWidth="1"/>
    <col min="524" max="768" width="9.109375" style="373"/>
    <col min="769" max="769" width="8.109375" style="373" customWidth="1"/>
    <col min="770" max="770" width="41" style="373" customWidth="1"/>
    <col min="771" max="779" width="32.88671875" style="373" customWidth="1"/>
    <col min="780" max="1024" width="9.109375" style="373"/>
    <col min="1025" max="1025" width="8.109375" style="373" customWidth="1"/>
    <col min="1026" max="1026" width="41" style="373" customWidth="1"/>
    <col min="1027" max="1035" width="32.88671875" style="373" customWidth="1"/>
    <col min="1036" max="1280" width="9.109375" style="373"/>
    <col min="1281" max="1281" width="8.109375" style="373" customWidth="1"/>
    <col min="1282" max="1282" width="41" style="373" customWidth="1"/>
    <col min="1283" max="1291" width="32.88671875" style="373" customWidth="1"/>
    <col min="1292" max="1536" width="9.109375" style="373"/>
    <col min="1537" max="1537" width="8.109375" style="373" customWidth="1"/>
    <col min="1538" max="1538" width="41" style="373" customWidth="1"/>
    <col min="1539" max="1547" width="32.88671875" style="373" customWidth="1"/>
    <col min="1548" max="1792" width="9.109375" style="373"/>
    <col min="1793" max="1793" width="8.109375" style="373" customWidth="1"/>
    <col min="1794" max="1794" width="41" style="373" customWidth="1"/>
    <col min="1795" max="1803" width="32.88671875" style="373" customWidth="1"/>
    <col min="1804" max="2048" width="9.109375" style="373"/>
    <col min="2049" max="2049" width="8.109375" style="373" customWidth="1"/>
    <col min="2050" max="2050" width="41" style="373" customWidth="1"/>
    <col min="2051" max="2059" width="32.88671875" style="373" customWidth="1"/>
    <col min="2060" max="2304" width="9.109375" style="373"/>
    <col min="2305" max="2305" width="8.109375" style="373" customWidth="1"/>
    <col min="2306" max="2306" width="41" style="373" customWidth="1"/>
    <col min="2307" max="2315" width="32.88671875" style="373" customWidth="1"/>
    <col min="2316" max="2560" width="9.109375" style="373"/>
    <col min="2561" max="2561" width="8.109375" style="373" customWidth="1"/>
    <col min="2562" max="2562" width="41" style="373" customWidth="1"/>
    <col min="2563" max="2571" width="32.88671875" style="373" customWidth="1"/>
    <col min="2572" max="2816" width="9.109375" style="373"/>
    <col min="2817" max="2817" width="8.109375" style="373" customWidth="1"/>
    <col min="2818" max="2818" width="41" style="373" customWidth="1"/>
    <col min="2819" max="2827" width="32.88671875" style="373" customWidth="1"/>
    <col min="2828" max="3072" width="9.109375" style="373"/>
    <col min="3073" max="3073" width="8.109375" style="373" customWidth="1"/>
    <col min="3074" max="3074" width="41" style="373" customWidth="1"/>
    <col min="3075" max="3083" width="32.88671875" style="373" customWidth="1"/>
    <col min="3084" max="3328" width="9.109375" style="373"/>
    <col min="3329" max="3329" width="8.109375" style="373" customWidth="1"/>
    <col min="3330" max="3330" width="41" style="373" customWidth="1"/>
    <col min="3331" max="3339" width="32.88671875" style="373" customWidth="1"/>
    <col min="3340" max="3584" width="9.109375" style="373"/>
    <col min="3585" max="3585" width="8.109375" style="373" customWidth="1"/>
    <col min="3586" max="3586" width="41" style="373" customWidth="1"/>
    <col min="3587" max="3595" width="32.88671875" style="373" customWidth="1"/>
    <col min="3596" max="3840" width="9.109375" style="373"/>
    <col min="3841" max="3841" width="8.109375" style="373" customWidth="1"/>
    <col min="3842" max="3842" width="41" style="373" customWidth="1"/>
    <col min="3843" max="3851" width="32.88671875" style="373" customWidth="1"/>
    <col min="3852" max="4096" width="9.109375" style="373"/>
    <col min="4097" max="4097" width="8.109375" style="373" customWidth="1"/>
    <col min="4098" max="4098" width="41" style="373" customWidth="1"/>
    <col min="4099" max="4107" width="32.88671875" style="373" customWidth="1"/>
    <col min="4108" max="4352" width="9.109375" style="373"/>
    <col min="4353" max="4353" width="8.109375" style="373" customWidth="1"/>
    <col min="4354" max="4354" width="41" style="373" customWidth="1"/>
    <col min="4355" max="4363" width="32.88671875" style="373" customWidth="1"/>
    <col min="4364" max="4608" width="9.109375" style="373"/>
    <col min="4609" max="4609" width="8.109375" style="373" customWidth="1"/>
    <col min="4610" max="4610" width="41" style="373" customWidth="1"/>
    <col min="4611" max="4619" width="32.88671875" style="373" customWidth="1"/>
    <col min="4620" max="4864" width="9.109375" style="373"/>
    <col min="4865" max="4865" width="8.109375" style="373" customWidth="1"/>
    <col min="4866" max="4866" width="41" style="373" customWidth="1"/>
    <col min="4867" max="4875" width="32.88671875" style="373" customWidth="1"/>
    <col min="4876" max="5120" width="9.109375" style="373"/>
    <col min="5121" max="5121" width="8.109375" style="373" customWidth="1"/>
    <col min="5122" max="5122" width="41" style="373" customWidth="1"/>
    <col min="5123" max="5131" width="32.88671875" style="373" customWidth="1"/>
    <col min="5132" max="5376" width="9.109375" style="373"/>
    <col min="5377" max="5377" width="8.109375" style="373" customWidth="1"/>
    <col min="5378" max="5378" width="41" style="373" customWidth="1"/>
    <col min="5379" max="5387" width="32.88671875" style="373" customWidth="1"/>
    <col min="5388" max="5632" width="9.109375" style="373"/>
    <col min="5633" max="5633" width="8.109375" style="373" customWidth="1"/>
    <col min="5634" max="5634" width="41" style="373" customWidth="1"/>
    <col min="5635" max="5643" width="32.88671875" style="373" customWidth="1"/>
    <col min="5644" max="5888" width="9.109375" style="373"/>
    <col min="5889" max="5889" width="8.109375" style="373" customWidth="1"/>
    <col min="5890" max="5890" width="41" style="373" customWidth="1"/>
    <col min="5891" max="5899" width="32.88671875" style="373" customWidth="1"/>
    <col min="5900" max="6144" width="9.109375" style="373"/>
    <col min="6145" max="6145" width="8.109375" style="373" customWidth="1"/>
    <col min="6146" max="6146" width="41" style="373" customWidth="1"/>
    <col min="6147" max="6155" width="32.88671875" style="373" customWidth="1"/>
    <col min="6156" max="6400" width="9.109375" style="373"/>
    <col min="6401" max="6401" width="8.109375" style="373" customWidth="1"/>
    <col min="6402" max="6402" width="41" style="373" customWidth="1"/>
    <col min="6403" max="6411" width="32.88671875" style="373" customWidth="1"/>
    <col min="6412" max="6656" width="9.109375" style="373"/>
    <col min="6657" max="6657" width="8.109375" style="373" customWidth="1"/>
    <col min="6658" max="6658" width="41" style="373" customWidth="1"/>
    <col min="6659" max="6667" width="32.88671875" style="373" customWidth="1"/>
    <col min="6668" max="6912" width="9.109375" style="373"/>
    <col min="6913" max="6913" width="8.109375" style="373" customWidth="1"/>
    <col min="6914" max="6914" width="41" style="373" customWidth="1"/>
    <col min="6915" max="6923" width="32.88671875" style="373" customWidth="1"/>
    <col min="6924" max="7168" width="9.109375" style="373"/>
    <col min="7169" max="7169" width="8.109375" style="373" customWidth="1"/>
    <col min="7170" max="7170" width="41" style="373" customWidth="1"/>
    <col min="7171" max="7179" width="32.88671875" style="373" customWidth="1"/>
    <col min="7180" max="7424" width="9.109375" style="373"/>
    <col min="7425" max="7425" width="8.109375" style="373" customWidth="1"/>
    <col min="7426" max="7426" width="41" style="373" customWidth="1"/>
    <col min="7427" max="7435" width="32.88671875" style="373" customWidth="1"/>
    <col min="7436" max="7680" width="9.109375" style="373"/>
    <col min="7681" max="7681" width="8.109375" style="373" customWidth="1"/>
    <col min="7682" max="7682" width="41" style="373" customWidth="1"/>
    <col min="7683" max="7691" width="32.88671875" style="373" customWidth="1"/>
    <col min="7692" max="7936" width="9.109375" style="373"/>
    <col min="7937" max="7937" width="8.109375" style="373" customWidth="1"/>
    <col min="7938" max="7938" width="41" style="373" customWidth="1"/>
    <col min="7939" max="7947" width="32.88671875" style="373" customWidth="1"/>
    <col min="7948" max="8192" width="9.109375" style="373"/>
    <col min="8193" max="8193" width="8.109375" style="373" customWidth="1"/>
    <col min="8194" max="8194" width="41" style="373" customWidth="1"/>
    <col min="8195" max="8203" width="32.88671875" style="373" customWidth="1"/>
    <col min="8204" max="8448" width="9.109375" style="373"/>
    <col min="8449" max="8449" width="8.109375" style="373" customWidth="1"/>
    <col min="8450" max="8450" width="41" style="373" customWidth="1"/>
    <col min="8451" max="8459" width="32.88671875" style="373" customWidth="1"/>
    <col min="8460" max="8704" width="9.109375" style="373"/>
    <col min="8705" max="8705" width="8.109375" style="373" customWidth="1"/>
    <col min="8706" max="8706" width="41" style="373" customWidth="1"/>
    <col min="8707" max="8715" width="32.88671875" style="373" customWidth="1"/>
    <col min="8716" max="8960" width="9.109375" style="373"/>
    <col min="8961" max="8961" width="8.109375" style="373" customWidth="1"/>
    <col min="8962" max="8962" width="41" style="373" customWidth="1"/>
    <col min="8963" max="8971" width="32.88671875" style="373" customWidth="1"/>
    <col min="8972" max="9216" width="9.109375" style="373"/>
    <col min="9217" max="9217" width="8.109375" style="373" customWidth="1"/>
    <col min="9218" max="9218" width="41" style="373" customWidth="1"/>
    <col min="9219" max="9227" width="32.88671875" style="373" customWidth="1"/>
    <col min="9228" max="9472" width="9.109375" style="373"/>
    <col min="9473" max="9473" width="8.109375" style="373" customWidth="1"/>
    <col min="9474" max="9474" width="41" style="373" customWidth="1"/>
    <col min="9475" max="9483" width="32.88671875" style="373" customWidth="1"/>
    <col min="9484" max="9728" width="9.109375" style="373"/>
    <col min="9729" max="9729" width="8.109375" style="373" customWidth="1"/>
    <col min="9730" max="9730" width="41" style="373" customWidth="1"/>
    <col min="9731" max="9739" width="32.88671875" style="373" customWidth="1"/>
    <col min="9740" max="9984" width="9.109375" style="373"/>
    <col min="9985" max="9985" width="8.109375" style="373" customWidth="1"/>
    <col min="9986" max="9986" width="41" style="373" customWidth="1"/>
    <col min="9987" max="9995" width="32.88671875" style="373" customWidth="1"/>
    <col min="9996" max="10240" width="9.109375" style="373"/>
    <col min="10241" max="10241" width="8.109375" style="373" customWidth="1"/>
    <col min="10242" max="10242" width="41" style="373" customWidth="1"/>
    <col min="10243" max="10251" width="32.88671875" style="373" customWidth="1"/>
    <col min="10252" max="10496" width="9.109375" style="373"/>
    <col min="10497" max="10497" width="8.109375" style="373" customWidth="1"/>
    <col min="10498" max="10498" width="41" style="373" customWidth="1"/>
    <col min="10499" max="10507" width="32.88671875" style="373" customWidth="1"/>
    <col min="10508" max="10752" width="9.109375" style="373"/>
    <col min="10753" max="10753" width="8.109375" style="373" customWidth="1"/>
    <col min="10754" max="10754" width="41" style="373" customWidth="1"/>
    <col min="10755" max="10763" width="32.88671875" style="373" customWidth="1"/>
    <col min="10764" max="11008" width="9.109375" style="373"/>
    <col min="11009" max="11009" width="8.109375" style="373" customWidth="1"/>
    <col min="11010" max="11010" width="41" style="373" customWidth="1"/>
    <col min="11011" max="11019" width="32.88671875" style="373" customWidth="1"/>
    <col min="11020" max="11264" width="9.109375" style="373"/>
    <col min="11265" max="11265" width="8.109375" style="373" customWidth="1"/>
    <col min="11266" max="11266" width="41" style="373" customWidth="1"/>
    <col min="11267" max="11275" width="32.88671875" style="373" customWidth="1"/>
    <col min="11276" max="11520" width="9.109375" style="373"/>
    <col min="11521" max="11521" width="8.109375" style="373" customWidth="1"/>
    <col min="11522" max="11522" width="41" style="373" customWidth="1"/>
    <col min="11523" max="11531" width="32.88671875" style="373" customWidth="1"/>
    <col min="11532" max="11776" width="9.109375" style="373"/>
    <col min="11777" max="11777" width="8.109375" style="373" customWidth="1"/>
    <col min="11778" max="11778" width="41" style="373" customWidth="1"/>
    <col min="11779" max="11787" width="32.88671875" style="373" customWidth="1"/>
    <col min="11788" max="12032" width="9.109375" style="373"/>
    <col min="12033" max="12033" width="8.109375" style="373" customWidth="1"/>
    <col min="12034" max="12034" width="41" style="373" customWidth="1"/>
    <col min="12035" max="12043" width="32.88671875" style="373" customWidth="1"/>
    <col min="12044" max="12288" width="9.109375" style="373"/>
    <col min="12289" max="12289" width="8.109375" style="373" customWidth="1"/>
    <col min="12290" max="12290" width="41" style="373" customWidth="1"/>
    <col min="12291" max="12299" width="32.88671875" style="373" customWidth="1"/>
    <col min="12300" max="12544" width="9.109375" style="373"/>
    <col min="12545" max="12545" width="8.109375" style="373" customWidth="1"/>
    <col min="12546" max="12546" width="41" style="373" customWidth="1"/>
    <col min="12547" max="12555" width="32.88671875" style="373" customWidth="1"/>
    <col min="12556" max="12800" width="9.109375" style="373"/>
    <col min="12801" max="12801" width="8.109375" style="373" customWidth="1"/>
    <col min="12802" max="12802" width="41" style="373" customWidth="1"/>
    <col min="12803" max="12811" width="32.88671875" style="373" customWidth="1"/>
    <col min="12812" max="13056" width="9.109375" style="373"/>
    <col min="13057" max="13057" width="8.109375" style="373" customWidth="1"/>
    <col min="13058" max="13058" width="41" style="373" customWidth="1"/>
    <col min="13059" max="13067" width="32.88671875" style="373" customWidth="1"/>
    <col min="13068" max="13312" width="9.109375" style="373"/>
    <col min="13313" max="13313" width="8.109375" style="373" customWidth="1"/>
    <col min="13314" max="13314" width="41" style="373" customWidth="1"/>
    <col min="13315" max="13323" width="32.88671875" style="373" customWidth="1"/>
    <col min="13324" max="13568" width="9.109375" style="373"/>
    <col min="13569" max="13569" width="8.109375" style="373" customWidth="1"/>
    <col min="13570" max="13570" width="41" style="373" customWidth="1"/>
    <col min="13571" max="13579" width="32.88671875" style="373" customWidth="1"/>
    <col min="13580" max="13824" width="9.109375" style="373"/>
    <col min="13825" max="13825" width="8.109375" style="373" customWidth="1"/>
    <col min="13826" max="13826" width="41" style="373" customWidth="1"/>
    <col min="13827" max="13835" width="32.88671875" style="373" customWidth="1"/>
    <col min="13836" max="14080" width="9.109375" style="373"/>
    <col min="14081" max="14081" width="8.109375" style="373" customWidth="1"/>
    <col min="14082" max="14082" width="41" style="373" customWidth="1"/>
    <col min="14083" max="14091" width="32.88671875" style="373" customWidth="1"/>
    <col min="14092" max="14336" width="9.109375" style="373"/>
    <col min="14337" max="14337" width="8.109375" style="373" customWidth="1"/>
    <col min="14338" max="14338" width="41" style="373" customWidth="1"/>
    <col min="14339" max="14347" width="32.88671875" style="373" customWidth="1"/>
    <col min="14348" max="14592" width="9.109375" style="373"/>
    <col min="14593" max="14593" width="8.109375" style="373" customWidth="1"/>
    <col min="14594" max="14594" width="41" style="373" customWidth="1"/>
    <col min="14595" max="14603" width="32.88671875" style="373" customWidth="1"/>
    <col min="14604" max="14848" width="9.109375" style="373"/>
    <col min="14849" max="14849" width="8.109375" style="373" customWidth="1"/>
    <col min="14850" max="14850" width="41" style="373" customWidth="1"/>
    <col min="14851" max="14859" width="32.88671875" style="373" customWidth="1"/>
    <col min="14860" max="15104" width="9.109375" style="373"/>
    <col min="15105" max="15105" width="8.109375" style="373" customWidth="1"/>
    <col min="15106" max="15106" width="41" style="373" customWidth="1"/>
    <col min="15107" max="15115" width="32.88671875" style="373" customWidth="1"/>
    <col min="15116" max="15360" width="9.109375" style="373"/>
    <col min="15361" max="15361" width="8.109375" style="373" customWidth="1"/>
    <col min="15362" max="15362" width="41" style="373" customWidth="1"/>
    <col min="15363" max="15371" width="32.88671875" style="373" customWidth="1"/>
    <col min="15372" max="15616" width="9.109375" style="373"/>
    <col min="15617" max="15617" width="8.109375" style="373" customWidth="1"/>
    <col min="15618" max="15618" width="41" style="373" customWidth="1"/>
    <col min="15619" max="15627" width="32.88671875" style="373" customWidth="1"/>
    <col min="15628" max="15872" width="9.109375" style="373"/>
    <col min="15873" max="15873" width="8.109375" style="373" customWidth="1"/>
    <col min="15874" max="15874" width="41" style="373" customWidth="1"/>
    <col min="15875" max="15883" width="32.88671875" style="373" customWidth="1"/>
    <col min="15884" max="16128" width="9.109375" style="373"/>
    <col min="16129" max="16129" width="8.109375" style="373" customWidth="1"/>
    <col min="16130" max="16130" width="41" style="373" customWidth="1"/>
    <col min="16131" max="16139" width="32.88671875" style="373" customWidth="1"/>
    <col min="16140" max="16384" width="9.109375" style="373"/>
  </cols>
  <sheetData>
    <row r="4" spans="1:13" s="371" customFormat="1" ht="18.75" customHeight="1" x14ac:dyDescent="0.3">
      <c r="A4" s="574" t="s">
        <v>828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s="374" customFormat="1" ht="234" x14ac:dyDescent="0.3">
      <c r="A5" s="372" t="s">
        <v>573</v>
      </c>
      <c r="B5" s="372" t="s">
        <v>70</v>
      </c>
      <c r="C5" s="372" t="s">
        <v>901</v>
      </c>
      <c r="D5" s="372" t="s">
        <v>813</v>
      </c>
      <c r="E5" s="372" t="s">
        <v>900</v>
      </c>
      <c r="F5" s="372" t="s">
        <v>814</v>
      </c>
      <c r="G5" s="372" t="s">
        <v>815</v>
      </c>
      <c r="H5" s="372" t="s">
        <v>816</v>
      </c>
      <c r="I5" s="372" t="s">
        <v>902</v>
      </c>
      <c r="J5" s="372" t="s">
        <v>817</v>
      </c>
      <c r="K5" s="372" t="s">
        <v>818</v>
      </c>
      <c r="L5" s="372" t="s">
        <v>903</v>
      </c>
      <c r="M5" s="372" t="s">
        <v>904</v>
      </c>
    </row>
    <row r="6" spans="1:13" x14ac:dyDescent="0.3">
      <c r="A6" s="372">
        <v>1</v>
      </c>
      <c r="B6" s="372">
        <v>2</v>
      </c>
      <c r="C6" s="372">
        <v>3</v>
      </c>
      <c r="D6" s="372">
        <v>4</v>
      </c>
      <c r="E6" s="372">
        <v>5</v>
      </c>
      <c r="F6" s="372">
        <v>6</v>
      </c>
      <c r="G6" s="372">
        <v>7</v>
      </c>
      <c r="H6" s="372">
        <v>8</v>
      </c>
      <c r="I6" s="372">
        <v>9</v>
      </c>
      <c r="J6" s="372">
        <v>10</v>
      </c>
      <c r="K6" s="372">
        <v>11</v>
      </c>
      <c r="L6" s="372">
        <v>12</v>
      </c>
      <c r="M6" s="372">
        <v>13</v>
      </c>
    </row>
    <row r="7" spans="1:13" ht="36" customHeight="1" x14ac:dyDescent="0.3">
      <c r="A7" s="523" t="s">
        <v>581</v>
      </c>
      <c r="B7" s="524" t="s">
        <v>826</v>
      </c>
      <c r="C7" s="525">
        <v>17294726</v>
      </c>
      <c r="D7" s="525">
        <v>0</v>
      </c>
      <c r="E7" s="525">
        <v>0</v>
      </c>
      <c r="F7" s="525">
        <v>17294726</v>
      </c>
      <c r="G7" s="525">
        <v>0</v>
      </c>
      <c r="H7" s="525">
        <v>51689784</v>
      </c>
      <c r="I7" s="525">
        <v>17294726</v>
      </c>
      <c r="J7" s="525">
        <v>0</v>
      </c>
      <c r="K7" s="525">
        <v>0</v>
      </c>
      <c r="L7" s="525">
        <v>0</v>
      </c>
      <c r="M7" s="525">
        <v>0</v>
      </c>
    </row>
    <row r="8" spans="1:13" ht="46.8" x14ac:dyDescent="0.3">
      <c r="A8" s="523" t="s">
        <v>629</v>
      </c>
      <c r="B8" s="524" t="s">
        <v>827</v>
      </c>
      <c r="C8" s="525">
        <v>0</v>
      </c>
      <c r="D8" s="525">
        <v>0</v>
      </c>
      <c r="E8" s="525">
        <v>0</v>
      </c>
      <c r="F8" s="525">
        <v>0</v>
      </c>
      <c r="G8" s="525">
        <v>0</v>
      </c>
      <c r="H8" s="525">
        <v>7827060</v>
      </c>
      <c r="I8" s="525">
        <v>0</v>
      </c>
      <c r="J8" s="525">
        <v>0</v>
      </c>
      <c r="K8" s="525">
        <v>0</v>
      </c>
      <c r="L8" s="525">
        <v>0</v>
      </c>
      <c r="M8" s="525">
        <v>0</v>
      </c>
    </row>
    <row r="9" spans="1:13" ht="93.6" x14ac:dyDescent="0.3">
      <c r="A9" s="523" t="s">
        <v>587</v>
      </c>
      <c r="B9" s="524" t="s">
        <v>905</v>
      </c>
      <c r="C9" s="525">
        <v>3100000</v>
      </c>
      <c r="D9" s="525">
        <v>0</v>
      </c>
      <c r="E9" s="525">
        <v>0</v>
      </c>
      <c r="F9" s="525">
        <v>3100000</v>
      </c>
      <c r="G9" s="525">
        <v>0</v>
      </c>
      <c r="H9" s="525">
        <v>5044680</v>
      </c>
      <c r="I9" s="525">
        <v>3100000</v>
      </c>
      <c r="J9" s="525">
        <v>0</v>
      </c>
      <c r="K9" s="525">
        <v>0</v>
      </c>
      <c r="L9" s="525">
        <v>0</v>
      </c>
      <c r="M9" s="525">
        <v>0</v>
      </c>
    </row>
    <row r="10" spans="1:13" ht="46.8" x14ac:dyDescent="0.3">
      <c r="A10" s="523" t="s">
        <v>761</v>
      </c>
      <c r="B10" s="524" t="s">
        <v>906</v>
      </c>
      <c r="C10" s="525">
        <v>886598</v>
      </c>
      <c r="D10" s="525">
        <v>0</v>
      </c>
      <c r="E10" s="525">
        <v>-206786</v>
      </c>
      <c r="F10" s="525">
        <v>679812</v>
      </c>
      <c r="G10" s="525">
        <v>0</v>
      </c>
      <c r="H10" s="525">
        <v>956972</v>
      </c>
      <c r="I10" s="525">
        <v>679812</v>
      </c>
      <c r="J10" s="525">
        <v>0</v>
      </c>
      <c r="K10" s="525">
        <v>0</v>
      </c>
      <c r="L10" s="525">
        <v>72000</v>
      </c>
      <c r="M10" s="525">
        <v>72000</v>
      </c>
    </row>
    <row r="11" spans="1:13" x14ac:dyDescent="0.3">
      <c r="A11" s="526" t="s">
        <v>765</v>
      </c>
      <c r="B11" s="527" t="s">
        <v>907</v>
      </c>
      <c r="C11" s="528">
        <v>21281324</v>
      </c>
      <c r="D11" s="528">
        <v>0</v>
      </c>
      <c r="E11" s="528">
        <v>-206786</v>
      </c>
      <c r="F11" s="528">
        <v>21074538</v>
      </c>
      <c r="G11" s="528">
        <v>0</v>
      </c>
      <c r="H11" s="528">
        <v>65518496</v>
      </c>
      <c r="I11" s="528">
        <v>21074538</v>
      </c>
      <c r="J11" s="528">
        <v>0</v>
      </c>
      <c r="K11" s="528">
        <v>0</v>
      </c>
      <c r="L11" s="528">
        <v>72000</v>
      </c>
      <c r="M11" s="528">
        <v>72000</v>
      </c>
    </row>
  </sheetData>
  <mergeCells count="1">
    <mergeCell ref="A4:M4"/>
  </mergeCells>
  <pageMargins left="0.7" right="0.7" top="0.75" bottom="0.75" header="0.3" footer="0.3"/>
  <pageSetup paperSize="9" scale="73" orientation="landscape" r:id="rId1"/>
  <headerFooter>
    <oddHeader>&amp;L&amp;"Times New Roman,Normál"&amp;12Pécsely Község Önkormányzata
&amp;C&amp;"Times New Roman,Normál"&amp;12 20. melléklet
az önkormányzat 2019. évi költségvetési gazdálkodási beszámolójáról
szóló 9/2020. (VII. 07.) önkormányzati rendeletéhez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9"/>
  <sheetViews>
    <sheetView view="pageLayout" zoomScaleNormal="100" workbookViewId="0">
      <selection sqref="A1:G1"/>
    </sheetView>
  </sheetViews>
  <sheetFormatPr defaultColWidth="9.109375" defaultRowHeight="15.6" x14ac:dyDescent="0.3"/>
  <cols>
    <col min="1" max="1" width="15.88671875" style="44" customWidth="1"/>
    <col min="2" max="2" width="15.5546875" style="44" customWidth="1"/>
    <col min="3" max="3" width="14.33203125" style="44" bestFit="1" customWidth="1"/>
    <col min="4" max="4" width="13.33203125" style="44" bestFit="1" customWidth="1"/>
    <col min="5" max="5" width="14.6640625" style="44" customWidth="1"/>
    <col min="6" max="6" width="12.109375" style="44" bestFit="1" customWidth="1"/>
    <col min="7" max="7" width="13.33203125" style="44" bestFit="1" customWidth="1"/>
    <col min="8" max="8" width="17.44140625" style="63" bestFit="1" customWidth="1"/>
    <col min="9" max="9" width="15.5546875" style="63" bestFit="1" customWidth="1"/>
    <col min="10" max="16384" width="9.109375" style="44"/>
  </cols>
  <sheetData>
    <row r="1" spans="1:9" ht="42" customHeight="1" x14ac:dyDescent="0.3">
      <c r="A1" s="575" t="s">
        <v>860</v>
      </c>
      <c r="B1" s="575"/>
      <c r="C1" s="575"/>
      <c r="D1" s="575"/>
      <c r="E1" s="575"/>
      <c r="F1" s="575"/>
      <c r="G1" s="575"/>
      <c r="H1" s="247"/>
      <c r="I1" s="247"/>
    </row>
    <row r="2" spans="1:9" x14ac:dyDescent="0.3">
      <c r="A2" s="248"/>
      <c r="B2" s="249"/>
      <c r="C2" s="249"/>
      <c r="D2" s="249"/>
      <c r="E2" s="249"/>
      <c r="F2" s="249"/>
      <c r="G2" s="249"/>
      <c r="H2" s="250"/>
      <c r="I2" s="250"/>
    </row>
    <row r="3" spans="1:9" x14ac:dyDescent="0.3">
      <c r="A3" s="248"/>
      <c r="B3" s="219" t="s">
        <v>379</v>
      </c>
      <c r="C3" s="219"/>
      <c r="D3" s="220"/>
      <c r="E3" s="219"/>
      <c r="F3" s="211"/>
      <c r="G3" s="211"/>
    </row>
    <row r="4" spans="1:9" ht="32.4" x14ac:dyDescent="0.35">
      <c r="A4" s="384" t="s">
        <v>335</v>
      </c>
      <c r="B4" s="576" t="s">
        <v>380</v>
      </c>
      <c r="C4" s="576"/>
      <c r="D4" s="576"/>
      <c r="E4" s="576"/>
      <c r="F4" s="576"/>
      <c r="G4" s="576"/>
    </row>
    <row r="5" spans="1:9" ht="16.2" x14ac:dyDescent="0.35">
      <c r="A5" s="251"/>
      <c r="B5" s="212"/>
      <c r="C5" s="212"/>
      <c r="D5" s="213"/>
      <c r="E5" s="212"/>
      <c r="F5" s="213"/>
      <c r="G5" s="213"/>
    </row>
    <row r="6" spans="1:9" ht="16.2" x14ac:dyDescent="0.35">
      <c r="A6" s="251"/>
      <c r="B6" s="212"/>
      <c r="C6" s="212"/>
      <c r="D6" s="221"/>
      <c r="E6" s="212"/>
      <c r="F6" s="221"/>
      <c r="G6" s="221"/>
    </row>
    <row r="7" spans="1:9" ht="16.2" x14ac:dyDescent="0.35">
      <c r="A7" s="252" t="s">
        <v>336</v>
      </c>
      <c r="B7" s="214" t="s">
        <v>639</v>
      </c>
      <c r="C7" s="214" t="s">
        <v>638</v>
      </c>
      <c r="D7" s="215" t="s">
        <v>383</v>
      </c>
      <c r="E7" s="214" t="s">
        <v>850</v>
      </c>
      <c r="F7" s="215" t="s">
        <v>384</v>
      </c>
      <c r="G7" s="215" t="s">
        <v>640</v>
      </c>
    </row>
    <row r="8" spans="1:9" x14ac:dyDescent="0.3">
      <c r="A8" s="253" t="s">
        <v>337</v>
      </c>
      <c r="B8" s="216">
        <v>7754992</v>
      </c>
      <c r="C8" s="216">
        <v>7754992</v>
      </c>
      <c r="D8" s="216">
        <v>4254990</v>
      </c>
      <c r="E8" s="216">
        <v>0</v>
      </c>
      <c r="F8" s="216">
        <v>8510008</v>
      </c>
      <c r="G8" s="216">
        <f>B8+F8</f>
        <v>16265000</v>
      </c>
    </row>
    <row r="9" spans="1:9" x14ac:dyDescent="0.3">
      <c r="A9" s="253" t="s">
        <v>338</v>
      </c>
      <c r="B9" s="216"/>
      <c r="C9" s="216"/>
      <c r="D9" s="216"/>
      <c r="E9" s="216"/>
      <c r="F9" s="216"/>
      <c r="G9" s="216">
        <f t="shared" ref="G9:G10" si="0">B9+D9+F9</f>
        <v>0</v>
      </c>
    </row>
    <row r="10" spans="1:9" x14ac:dyDescent="0.3">
      <c r="A10" s="253" t="s">
        <v>339</v>
      </c>
      <c r="B10" s="216"/>
      <c r="C10" s="216"/>
      <c r="D10" s="216"/>
      <c r="E10" s="216"/>
      <c r="F10" s="216"/>
      <c r="G10" s="216">
        <f t="shared" si="0"/>
        <v>0</v>
      </c>
    </row>
    <row r="11" spans="1:9" ht="16.2" x14ac:dyDescent="0.35">
      <c r="A11" s="254" t="s">
        <v>69</v>
      </c>
      <c r="B11" s="217">
        <f t="shared" ref="B11:F11" si="1">SUM(B8:B10)</f>
        <v>7754992</v>
      </c>
      <c r="C11" s="217">
        <f t="shared" si="1"/>
        <v>7754992</v>
      </c>
      <c r="D11" s="217">
        <f t="shared" si="1"/>
        <v>4254990</v>
      </c>
      <c r="E11" s="217">
        <f t="shared" si="1"/>
        <v>0</v>
      </c>
      <c r="F11" s="217">
        <f t="shared" si="1"/>
        <v>8510008</v>
      </c>
      <c r="G11" s="217">
        <f>SUM(G8:G10)</f>
        <v>16265000</v>
      </c>
    </row>
    <row r="12" spans="1:9" x14ac:dyDescent="0.3">
      <c r="A12" s="255"/>
      <c r="B12" s="222"/>
      <c r="C12" s="222"/>
      <c r="D12" s="222"/>
      <c r="E12" s="222"/>
      <c r="F12" s="222"/>
      <c r="G12" s="222"/>
    </row>
    <row r="13" spans="1:9" ht="16.2" x14ac:dyDescent="0.35">
      <c r="A13" s="252" t="s">
        <v>340</v>
      </c>
      <c r="B13" s="214" t="s">
        <v>639</v>
      </c>
      <c r="C13" s="214" t="s">
        <v>638</v>
      </c>
      <c r="D13" s="215" t="s">
        <v>383</v>
      </c>
      <c r="E13" s="214" t="s">
        <v>638</v>
      </c>
      <c r="F13" s="215" t="s">
        <v>384</v>
      </c>
      <c r="G13" s="215" t="s">
        <v>640</v>
      </c>
    </row>
    <row r="14" spans="1:9" ht="46.8" x14ac:dyDescent="0.3">
      <c r="A14" s="253" t="s">
        <v>381</v>
      </c>
      <c r="B14" s="216">
        <v>300000</v>
      </c>
      <c r="C14" s="216">
        <v>190000</v>
      </c>
      <c r="D14" s="216">
        <v>850000</v>
      </c>
      <c r="E14" s="216">
        <v>460000</v>
      </c>
      <c r="F14" s="216">
        <v>850000</v>
      </c>
      <c r="G14" s="216">
        <f>B14+D14+F14</f>
        <v>2000000</v>
      </c>
    </row>
    <row r="15" spans="1:9" ht="46.8" x14ac:dyDescent="0.3">
      <c r="A15" s="253" t="s">
        <v>341</v>
      </c>
      <c r="B15" s="216">
        <v>58000</v>
      </c>
      <c r="C15" s="216">
        <v>33345</v>
      </c>
      <c r="D15" s="216">
        <v>191000</v>
      </c>
      <c r="E15" s="216">
        <v>77850</v>
      </c>
      <c r="F15" s="216">
        <v>191000</v>
      </c>
      <c r="G15" s="216">
        <f>B15+D15+F15</f>
        <v>440000</v>
      </c>
    </row>
    <row r="16" spans="1:9" ht="31.2" x14ac:dyDescent="0.3">
      <c r="A16" s="253" t="s">
        <v>382</v>
      </c>
      <c r="B16" s="216"/>
      <c r="C16" s="216">
        <v>0</v>
      </c>
      <c r="D16" s="216">
        <v>650000</v>
      </c>
      <c r="E16" s="216">
        <v>565500</v>
      </c>
      <c r="F16" s="216">
        <v>650000</v>
      </c>
      <c r="G16" s="216">
        <f t="shared" ref="G16:G19" si="2">B16+D16+F16</f>
        <v>1300000</v>
      </c>
      <c r="H16" s="44"/>
      <c r="I16" s="44"/>
    </row>
    <row r="17" spans="1:9" x14ac:dyDescent="0.3">
      <c r="A17" s="253" t="s">
        <v>342</v>
      </c>
      <c r="B17" s="216">
        <v>3996992</v>
      </c>
      <c r="C17" s="216">
        <f>140430+2856000</f>
        <v>2996430</v>
      </c>
      <c r="D17" s="216">
        <v>2563990</v>
      </c>
      <c r="E17" s="216">
        <v>790000</v>
      </c>
      <c r="F17" s="216">
        <v>2564018</v>
      </c>
      <c r="G17" s="216">
        <f t="shared" si="2"/>
        <v>9125000</v>
      </c>
      <c r="H17" s="44"/>
      <c r="I17" s="44"/>
    </row>
    <row r="18" spans="1:9" x14ac:dyDescent="0.3">
      <c r="A18" s="253" t="s">
        <v>343</v>
      </c>
      <c r="B18" s="216">
        <v>2700000</v>
      </c>
      <c r="C18" s="216">
        <v>2490059</v>
      </c>
      <c r="D18" s="216"/>
      <c r="E18" s="216">
        <v>209941</v>
      </c>
      <c r="F18" s="216"/>
      <c r="G18" s="216">
        <f>C18+E18</f>
        <v>2700000</v>
      </c>
      <c r="H18" s="44"/>
      <c r="I18" s="44"/>
    </row>
    <row r="19" spans="1:9" x14ac:dyDescent="0.3">
      <c r="A19" s="253" t="s">
        <v>344</v>
      </c>
      <c r="B19" s="216">
        <v>700000</v>
      </c>
      <c r="C19" s="216">
        <v>368789</v>
      </c>
      <c r="D19" s="216"/>
      <c r="E19" s="216">
        <v>0</v>
      </c>
      <c r="F19" s="216"/>
      <c r="G19" s="216">
        <f t="shared" si="2"/>
        <v>700000</v>
      </c>
      <c r="H19" s="44"/>
      <c r="I19" s="44"/>
    </row>
    <row r="20" spans="1:9" ht="16.2" x14ac:dyDescent="0.35">
      <c r="A20" s="254" t="s">
        <v>69</v>
      </c>
      <c r="B20" s="217">
        <f t="shared" ref="B20:G20" si="3">SUM(B14:B19)</f>
        <v>7754992</v>
      </c>
      <c r="C20" s="217">
        <f t="shared" si="3"/>
        <v>6078623</v>
      </c>
      <c r="D20" s="217">
        <f t="shared" si="3"/>
        <v>4254990</v>
      </c>
      <c r="E20" s="217">
        <f>SUM(E14:E19)</f>
        <v>2103291</v>
      </c>
      <c r="F20" s="217">
        <f t="shared" si="3"/>
        <v>4255018</v>
      </c>
      <c r="G20" s="217">
        <f t="shared" si="3"/>
        <v>16265000</v>
      </c>
      <c r="H20" s="44"/>
      <c r="I20" s="44"/>
    </row>
    <row r="21" spans="1:9" x14ac:dyDescent="0.3">
      <c r="H21" s="44"/>
      <c r="I21" s="44"/>
    </row>
    <row r="22" spans="1:9" x14ac:dyDescent="0.3">
      <c r="H22" s="44"/>
      <c r="I22" s="44"/>
    </row>
    <row r="23" spans="1:9" x14ac:dyDescent="0.3">
      <c r="H23" s="44"/>
      <c r="I23" s="44"/>
    </row>
    <row r="24" spans="1:9" x14ac:dyDescent="0.3">
      <c r="H24" s="44"/>
      <c r="I24" s="44"/>
    </row>
    <row r="25" spans="1:9" x14ac:dyDescent="0.3">
      <c r="H25" s="44"/>
      <c r="I25" s="44"/>
    </row>
    <row r="26" spans="1:9" x14ac:dyDescent="0.3">
      <c r="H26" s="44"/>
      <c r="I26" s="44"/>
    </row>
    <row r="27" spans="1:9" x14ac:dyDescent="0.3">
      <c r="H27" s="44"/>
      <c r="I27" s="44"/>
    </row>
    <row r="28" spans="1:9" x14ac:dyDescent="0.3">
      <c r="H28" s="44"/>
      <c r="I28" s="44"/>
    </row>
    <row r="29" spans="1:9" x14ac:dyDescent="0.3">
      <c r="H29" s="44"/>
      <c r="I29" s="44"/>
    </row>
    <row r="30" spans="1:9" x14ac:dyDescent="0.3">
      <c r="H30" s="44"/>
      <c r="I30" s="44"/>
    </row>
    <row r="31" spans="1:9" x14ac:dyDescent="0.3">
      <c r="H31" s="44"/>
      <c r="I31" s="44"/>
    </row>
    <row r="32" spans="1:9" x14ac:dyDescent="0.3">
      <c r="H32" s="44"/>
      <c r="I32" s="44"/>
    </row>
    <row r="33" spans="8:9" x14ac:dyDescent="0.3">
      <c r="H33" s="44"/>
      <c r="I33" s="44"/>
    </row>
    <row r="34" spans="8:9" x14ac:dyDescent="0.3">
      <c r="H34" s="44"/>
      <c r="I34" s="44"/>
    </row>
    <row r="35" spans="8:9" x14ac:dyDescent="0.3">
      <c r="H35" s="44"/>
      <c r="I35" s="44"/>
    </row>
    <row r="36" spans="8:9" x14ac:dyDescent="0.3">
      <c r="H36" s="44"/>
      <c r="I36" s="44"/>
    </row>
    <row r="37" spans="8:9" x14ac:dyDescent="0.3">
      <c r="H37" s="44"/>
      <c r="I37" s="44"/>
    </row>
    <row r="38" spans="8:9" x14ac:dyDescent="0.3">
      <c r="H38" s="44"/>
      <c r="I38" s="44"/>
    </row>
    <row r="39" spans="8:9" x14ac:dyDescent="0.3">
      <c r="H39" s="44"/>
      <c r="I39" s="44"/>
    </row>
    <row r="40" spans="8:9" x14ac:dyDescent="0.3">
      <c r="H40" s="44"/>
      <c r="I40" s="44"/>
    </row>
    <row r="41" spans="8:9" x14ac:dyDescent="0.3">
      <c r="H41" s="44"/>
      <c r="I41" s="44"/>
    </row>
    <row r="42" spans="8:9" x14ac:dyDescent="0.3">
      <c r="H42" s="44"/>
      <c r="I42" s="44"/>
    </row>
    <row r="43" spans="8:9" x14ac:dyDescent="0.3">
      <c r="H43" s="44"/>
      <c r="I43" s="44"/>
    </row>
    <row r="44" spans="8:9" x14ac:dyDescent="0.3">
      <c r="H44" s="44"/>
      <c r="I44" s="44"/>
    </row>
    <row r="45" spans="8:9" x14ac:dyDescent="0.3">
      <c r="H45" s="44"/>
      <c r="I45" s="44"/>
    </row>
    <row r="46" spans="8:9" x14ac:dyDescent="0.3">
      <c r="H46" s="44"/>
      <c r="I46" s="44"/>
    </row>
    <row r="47" spans="8:9" x14ac:dyDescent="0.3">
      <c r="H47" s="44"/>
      <c r="I47" s="44"/>
    </row>
    <row r="48" spans="8:9" x14ac:dyDescent="0.3">
      <c r="H48" s="44"/>
      <c r="I48" s="44"/>
    </row>
    <row r="49" spans="8:9" x14ac:dyDescent="0.3">
      <c r="H49" s="44"/>
      <c r="I49" s="44"/>
    </row>
    <row r="50" spans="8:9" x14ac:dyDescent="0.3">
      <c r="H50" s="44"/>
      <c r="I50" s="44"/>
    </row>
    <row r="51" spans="8:9" x14ac:dyDescent="0.3">
      <c r="H51" s="44"/>
      <c r="I51" s="44"/>
    </row>
    <row r="52" spans="8:9" x14ac:dyDescent="0.3">
      <c r="H52" s="44"/>
      <c r="I52" s="44"/>
    </row>
    <row r="53" spans="8:9" x14ac:dyDescent="0.3">
      <c r="H53" s="44"/>
      <c r="I53" s="44"/>
    </row>
    <row r="54" spans="8:9" x14ac:dyDescent="0.3">
      <c r="H54" s="44"/>
      <c r="I54" s="44"/>
    </row>
    <row r="55" spans="8:9" x14ac:dyDescent="0.3">
      <c r="H55" s="44"/>
      <c r="I55" s="44"/>
    </row>
    <row r="56" spans="8:9" x14ac:dyDescent="0.3">
      <c r="H56" s="44"/>
      <c r="I56" s="44"/>
    </row>
    <row r="57" spans="8:9" x14ac:dyDescent="0.3">
      <c r="H57" s="44"/>
      <c r="I57" s="44"/>
    </row>
    <row r="58" spans="8:9" x14ac:dyDescent="0.3">
      <c r="H58" s="44"/>
      <c r="I58" s="44"/>
    </row>
    <row r="59" spans="8:9" x14ac:dyDescent="0.3">
      <c r="H59" s="44"/>
      <c r="I59" s="44"/>
    </row>
  </sheetData>
  <mergeCells count="2">
    <mergeCell ref="A1:G1"/>
    <mergeCell ref="B4:G4"/>
  </mergeCells>
  <pageMargins left="0.70866141732283472" right="0.70866141732283472" top="1.5354330708661419" bottom="0.74803149606299213" header="0.31496062992125984" footer="0.31496062992125984"/>
  <pageSetup paperSize="9" scale="99" orientation="landscape" r:id="rId1"/>
  <headerFooter>
    <oddHeader>&amp;L&amp;"Times New Roman,Normál"&amp;12Pécsely Község Önkormányzata&amp;C&amp;"Times New Roman,Normál"&amp;12 
21. melléklet
az önkormányzat 2019. évi költségvetési gazdálkodási beszámolójáról szóló
9/2020. (VII. 07.) önkormányzati rendeletéhez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Layout" zoomScaleNormal="100" workbookViewId="0">
      <selection sqref="A1:E1"/>
    </sheetView>
  </sheetViews>
  <sheetFormatPr defaultRowHeight="15.6" x14ac:dyDescent="0.3"/>
  <cols>
    <col min="1" max="1" width="8.109375" style="324" customWidth="1"/>
    <col min="2" max="2" width="47.5546875" style="324" customWidth="1"/>
    <col min="3" max="3" width="15.88671875" style="324" bestFit="1" customWidth="1"/>
    <col min="4" max="4" width="16.33203125" style="324" bestFit="1" customWidth="1"/>
    <col min="5" max="5" width="11.88671875" style="348" bestFit="1" customWidth="1"/>
    <col min="6" max="257" width="9.109375" style="324"/>
    <col min="258" max="258" width="8.109375" style="324" customWidth="1"/>
    <col min="259" max="259" width="41" style="324" customWidth="1"/>
    <col min="260" max="260" width="32.88671875" style="324" customWidth="1"/>
    <col min="261" max="513" width="9.109375" style="324"/>
    <col min="514" max="514" width="8.109375" style="324" customWidth="1"/>
    <col min="515" max="515" width="41" style="324" customWidth="1"/>
    <col min="516" max="516" width="32.88671875" style="324" customWidth="1"/>
    <col min="517" max="769" width="9.109375" style="324"/>
    <col min="770" max="770" width="8.109375" style="324" customWidth="1"/>
    <col min="771" max="771" width="41" style="324" customWidth="1"/>
    <col min="772" max="772" width="32.88671875" style="324" customWidth="1"/>
    <col min="773" max="1025" width="9.109375" style="324"/>
    <col min="1026" max="1026" width="8.109375" style="324" customWidth="1"/>
    <col min="1027" max="1027" width="41" style="324" customWidth="1"/>
    <col min="1028" max="1028" width="32.88671875" style="324" customWidth="1"/>
    <col min="1029" max="1281" width="9.109375" style="324"/>
    <col min="1282" max="1282" width="8.109375" style="324" customWidth="1"/>
    <col min="1283" max="1283" width="41" style="324" customWidth="1"/>
    <col min="1284" max="1284" width="32.88671875" style="324" customWidth="1"/>
    <col min="1285" max="1537" width="9.109375" style="324"/>
    <col min="1538" max="1538" width="8.109375" style="324" customWidth="1"/>
    <col min="1539" max="1539" width="41" style="324" customWidth="1"/>
    <col min="1540" max="1540" width="32.88671875" style="324" customWidth="1"/>
    <col min="1541" max="1793" width="9.109375" style="324"/>
    <col min="1794" max="1794" width="8.109375" style="324" customWidth="1"/>
    <col min="1795" max="1795" width="41" style="324" customWidth="1"/>
    <col min="1796" max="1796" width="32.88671875" style="324" customWidth="1"/>
    <col min="1797" max="2049" width="9.109375" style="324"/>
    <col min="2050" max="2050" width="8.109375" style="324" customWidth="1"/>
    <col min="2051" max="2051" width="41" style="324" customWidth="1"/>
    <col min="2052" max="2052" width="32.88671875" style="324" customWidth="1"/>
    <col min="2053" max="2305" width="9.109375" style="324"/>
    <col min="2306" max="2306" width="8.109375" style="324" customWidth="1"/>
    <col min="2307" max="2307" width="41" style="324" customWidth="1"/>
    <col min="2308" max="2308" width="32.88671875" style="324" customWidth="1"/>
    <col min="2309" max="2561" width="9.109375" style="324"/>
    <col min="2562" max="2562" width="8.109375" style="324" customWidth="1"/>
    <col min="2563" max="2563" width="41" style="324" customWidth="1"/>
    <col min="2564" max="2564" width="32.88671875" style="324" customWidth="1"/>
    <col min="2565" max="2817" width="9.109375" style="324"/>
    <col min="2818" max="2818" width="8.109375" style="324" customWidth="1"/>
    <col min="2819" max="2819" width="41" style="324" customWidth="1"/>
    <col min="2820" max="2820" width="32.88671875" style="324" customWidth="1"/>
    <col min="2821" max="3073" width="9.109375" style="324"/>
    <col min="3074" max="3074" width="8.109375" style="324" customWidth="1"/>
    <col min="3075" max="3075" width="41" style="324" customWidth="1"/>
    <col min="3076" max="3076" width="32.88671875" style="324" customWidth="1"/>
    <col min="3077" max="3329" width="9.109375" style="324"/>
    <col min="3330" max="3330" width="8.109375" style="324" customWidth="1"/>
    <col min="3331" max="3331" width="41" style="324" customWidth="1"/>
    <col min="3332" max="3332" width="32.88671875" style="324" customWidth="1"/>
    <col min="3333" max="3585" width="9.109375" style="324"/>
    <col min="3586" max="3586" width="8.109375" style="324" customWidth="1"/>
    <col min="3587" max="3587" width="41" style="324" customWidth="1"/>
    <col min="3588" max="3588" width="32.88671875" style="324" customWidth="1"/>
    <col min="3589" max="3841" width="9.109375" style="324"/>
    <col min="3842" max="3842" width="8.109375" style="324" customWidth="1"/>
    <col min="3843" max="3843" width="41" style="324" customWidth="1"/>
    <col min="3844" max="3844" width="32.88671875" style="324" customWidth="1"/>
    <col min="3845" max="4097" width="9.109375" style="324"/>
    <col min="4098" max="4098" width="8.109375" style="324" customWidth="1"/>
    <col min="4099" max="4099" width="41" style="324" customWidth="1"/>
    <col min="4100" max="4100" width="32.88671875" style="324" customWidth="1"/>
    <col min="4101" max="4353" width="9.109375" style="324"/>
    <col min="4354" max="4354" width="8.109375" style="324" customWidth="1"/>
    <col min="4355" max="4355" width="41" style="324" customWidth="1"/>
    <col min="4356" max="4356" width="32.88671875" style="324" customWidth="1"/>
    <col min="4357" max="4609" width="9.109375" style="324"/>
    <col min="4610" max="4610" width="8.109375" style="324" customWidth="1"/>
    <col min="4611" max="4611" width="41" style="324" customWidth="1"/>
    <col min="4612" max="4612" width="32.88671875" style="324" customWidth="1"/>
    <col min="4613" max="4865" width="9.109375" style="324"/>
    <col min="4866" max="4866" width="8.109375" style="324" customWidth="1"/>
    <col min="4867" max="4867" width="41" style="324" customWidth="1"/>
    <col min="4868" max="4868" width="32.88671875" style="324" customWidth="1"/>
    <col min="4869" max="5121" width="9.109375" style="324"/>
    <col min="5122" max="5122" width="8.109375" style="324" customWidth="1"/>
    <col min="5123" max="5123" width="41" style="324" customWidth="1"/>
    <col min="5124" max="5124" width="32.88671875" style="324" customWidth="1"/>
    <col min="5125" max="5377" width="9.109375" style="324"/>
    <col min="5378" max="5378" width="8.109375" style="324" customWidth="1"/>
    <col min="5379" max="5379" width="41" style="324" customWidth="1"/>
    <col min="5380" max="5380" width="32.88671875" style="324" customWidth="1"/>
    <col min="5381" max="5633" width="9.109375" style="324"/>
    <col min="5634" max="5634" width="8.109375" style="324" customWidth="1"/>
    <col min="5635" max="5635" width="41" style="324" customWidth="1"/>
    <col min="5636" max="5636" width="32.88671875" style="324" customWidth="1"/>
    <col min="5637" max="5889" width="9.109375" style="324"/>
    <col min="5890" max="5890" width="8.109375" style="324" customWidth="1"/>
    <col min="5891" max="5891" width="41" style="324" customWidth="1"/>
    <col min="5892" max="5892" width="32.88671875" style="324" customWidth="1"/>
    <col min="5893" max="6145" width="9.109375" style="324"/>
    <col min="6146" max="6146" width="8.109375" style="324" customWidth="1"/>
    <col min="6147" max="6147" width="41" style="324" customWidth="1"/>
    <col min="6148" max="6148" width="32.88671875" style="324" customWidth="1"/>
    <col min="6149" max="6401" width="9.109375" style="324"/>
    <col min="6402" max="6402" width="8.109375" style="324" customWidth="1"/>
    <col min="6403" max="6403" width="41" style="324" customWidth="1"/>
    <col min="6404" max="6404" width="32.88671875" style="324" customWidth="1"/>
    <col min="6405" max="6657" width="9.109375" style="324"/>
    <col min="6658" max="6658" width="8.109375" style="324" customWidth="1"/>
    <col min="6659" max="6659" width="41" style="324" customWidth="1"/>
    <col min="6660" max="6660" width="32.88671875" style="324" customWidth="1"/>
    <col min="6661" max="6913" width="9.109375" style="324"/>
    <col min="6914" max="6914" width="8.109375" style="324" customWidth="1"/>
    <col min="6915" max="6915" width="41" style="324" customWidth="1"/>
    <col min="6916" max="6916" width="32.88671875" style="324" customWidth="1"/>
    <col min="6917" max="7169" width="9.109375" style="324"/>
    <col min="7170" max="7170" width="8.109375" style="324" customWidth="1"/>
    <col min="7171" max="7171" width="41" style="324" customWidth="1"/>
    <col min="7172" max="7172" width="32.88671875" style="324" customWidth="1"/>
    <col min="7173" max="7425" width="9.109375" style="324"/>
    <col min="7426" max="7426" width="8.109375" style="324" customWidth="1"/>
    <col min="7427" max="7427" width="41" style="324" customWidth="1"/>
    <col min="7428" max="7428" width="32.88671875" style="324" customWidth="1"/>
    <col min="7429" max="7681" width="9.109375" style="324"/>
    <col min="7682" max="7682" width="8.109375" style="324" customWidth="1"/>
    <col min="7683" max="7683" width="41" style="324" customWidth="1"/>
    <col min="7684" max="7684" width="32.88671875" style="324" customWidth="1"/>
    <col min="7685" max="7937" width="9.109375" style="324"/>
    <col min="7938" max="7938" width="8.109375" style="324" customWidth="1"/>
    <col min="7939" max="7939" width="41" style="324" customWidth="1"/>
    <col min="7940" max="7940" width="32.88671875" style="324" customWidth="1"/>
    <col min="7941" max="8193" width="9.109375" style="324"/>
    <col min="8194" max="8194" width="8.109375" style="324" customWidth="1"/>
    <col min="8195" max="8195" width="41" style="324" customWidth="1"/>
    <col min="8196" max="8196" width="32.88671875" style="324" customWidth="1"/>
    <col min="8197" max="8449" width="9.109375" style="324"/>
    <col min="8450" max="8450" width="8.109375" style="324" customWidth="1"/>
    <col min="8451" max="8451" width="41" style="324" customWidth="1"/>
    <col min="8452" max="8452" width="32.88671875" style="324" customWidth="1"/>
    <col min="8453" max="8705" width="9.109375" style="324"/>
    <col min="8706" max="8706" width="8.109375" style="324" customWidth="1"/>
    <col min="8707" max="8707" width="41" style="324" customWidth="1"/>
    <col min="8708" max="8708" width="32.88671875" style="324" customWidth="1"/>
    <col min="8709" max="8961" width="9.109375" style="324"/>
    <col min="8962" max="8962" width="8.109375" style="324" customWidth="1"/>
    <col min="8963" max="8963" width="41" style="324" customWidth="1"/>
    <col min="8964" max="8964" width="32.88671875" style="324" customWidth="1"/>
    <col min="8965" max="9217" width="9.109375" style="324"/>
    <col min="9218" max="9218" width="8.109375" style="324" customWidth="1"/>
    <col min="9219" max="9219" width="41" style="324" customWidth="1"/>
    <col min="9220" max="9220" width="32.88671875" style="324" customWidth="1"/>
    <col min="9221" max="9473" width="9.109375" style="324"/>
    <col min="9474" max="9474" width="8.109375" style="324" customWidth="1"/>
    <col min="9475" max="9475" width="41" style="324" customWidth="1"/>
    <col min="9476" max="9476" width="32.88671875" style="324" customWidth="1"/>
    <col min="9477" max="9729" width="9.109375" style="324"/>
    <col min="9730" max="9730" width="8.109375" style="324" customWidth="1"/>
    <col min="9731" max="9731" width="41" style="324" customWidth="1"/>
    <col min="9732" max="9732" width="32.88671875" style="324" customWidth="1"/>
    <col min="9733" max="9985" width="9.109375" style="324"/>
    <col min="9986" max="9986" width="8.109375" style="324" customWidth="1"/>
    <col min="9987" max="9987" width="41" style="324" customWidth="1"/>
    <col min="9988" max="9988" width="32.88671875" style="324" customWidth="1"/>
    <col min="9989" max="10241" width="9.109375" style="324"/>
    <col min="10242" max="10242" width="8.109375" style="324" customWidth="1"/>
    <col min="10243" max="10243" width="41" style="324" customWidth="1"/>
    <col min="10244" max="10244" width="32.88671875" style="324" customWidth="1"/>
    <col min="10245" max="10497" width="9.109375" style="324"/>
    <col min="10498" max="10498" width="8.109375" style="324" customWidth="1"/>
    <col min="10499" max="10499" width="41" style="324" customWidth="1"/>
    <col min="10500" max="10500" width="32.88671875" style="324" customWidth="1"/>
    <col min="10501" max="10753" width="9.109375" style="324"/>
    <col min="10754" max="10754" width="8.109375" style="324" customWidth="1"/>
    <col min="10755" max="10755" width="41" style="324" customWidth="1"/>
    <col min="10756" max="10756" width="32.88671875" style="324" customWidth="1"/>
    <col min="10757" max="11009" width="9.109375" style="324"/>
    <col min="11010" max="11010" width="8.109375" style="324" customWidth="1"/>
    <col min="11011" max="11011" width="41" style="324" customWidth="1"/>
    <col min="11012" max="11012" width="32.88671875" style="324" customWidth="1"/>
    <col min="11013" max="11265" width="9.109375" style="324"/>
    <col min="11266" max="11266" width="8.109375" style="324" customWidth="1"/>
    <col min="11267" max="11267" width="41" style="324" customWidth="1"/>
    <col min="11268" max="11268" width="32.88671875" style="324" customWidth="1"/>
    <col min="11269" max="11521" width="9.109375" style="324"/>
    <col min="11522" max="11522" width="8.109375" style="324" customWidth="1"/>
    <col min="11523" max="11523" width="41" style="324" customWidth="1"/>
    <col min="11524" max="11524" width="32.88671875" style="324" customWidth="1"/>
    <col min="11525" max="11777" width="9.109375" style="324"/>
    <col min="11778" max="11778" width="8.109375" style="324" customWidth="1"/>
    <col min="11779" max="11779" width="41" style="324" customWidth="1"/>
    <col min="11780" max="11780" width="32.88671875" style="324" customWidth="1"/>
    <col min="11781" max="12033" width="9.109375" style="324"/>
    <col min="12034" max="12034" width="8.109375" style="324" customWidth="1"/>
    <col min="12035" max="12035" width="41" style="324" customWidth="1"/>
    <col min="12036" max="12036" width="32.88671875" style="324" customWidth="1"/>
    <col min="12037" max="12289" width="9.109375" style="324"/>
    <col min="12290" max="12290" width="8.109375" style="324" customWidth="1"/>
    <col min="12291" max="12291" width="41" style="324" customWidth="1"/>
    <col min="12292" max="12292" width="32.88671875" style="324" customWidth="1"/>
    <col min="12293" max="12545" width="9.109375" style="324"/>
    <col min="12546" max="12546" width="8.109375" style="324" customWidth="1"/>
    <col min="12547" max="12547" width="41" style="324" customWidth="1"/>
    <col min="12548" max="12548" width="32.88671875" style="324" customWidth="1"/>
    <col min="12549" max="12801" width="9.109375" style="324"/>
    <col min="12802" max="12802" width="8.109375" style="324" customWidth="1"/>
    <col min="12803" max="12803" width="41" style="324" customWidth="1"/>
    <col min="12804" max="12804" width="32.88671875" style="324" customWidth="1"/>
    <col min="12805" max="13057" width="9.109375" style="324"/>
    <col min="13058" max="13058" width="8.109375" style="324" customWidth="1"/>
    <col min="13059" max="13059" width="41" style="324" customWidth="1"/>
    <col min="13060" max="13060" width="32.88671875" style="324" customWidth="1"/>
    <col min="13061" max="13313" width="9.109375" style="324"/>
    <col min="13314" max="13314" width="8.109375" style="324" customWidth="1"/>
    <col min="13315" max="13315" width="41" style="324" customWidth="1"/>
    <col min="13316" max="13316" width="32.88671875" style="324" customWidth="1"/>
    <col min="13317" max="13569" width="9.109375" style="324"/>
    <col min="13570" max="13570" width="8.109375" style="324" customWidth="1"/>
    <col min="13571" max="13571" width="41" style="324" customWidth="1"/>
    <col min="13572" max="13572" width="32.88671875" style="324" customWidth="1"/>
    <col min="13573" max="13825" width="9.109375" style="324"/>
    <col min="13826" max="13826" width="8.109375" style="324" customWidth="1"/>
    <col min="13827" max="13827" width="41" style="324" customWidth="1"/>
    <col min="13828" max="13828" width="32.88671875" style="324" customWidth="1"/>
    <col min="13829" max="14081" width="9.109375" style="324"/>
    <col min="14082" max="14082" width="8.109375" style="324" customWidth="1"/>
    <col min="14083" max="14083" width="41" style="324" customWidth="1"/>
    <col min="14084" max="14084" width="32.88671875" style="324" customWidth="1"/>
    <col min="14085" max="14337" width="9.109375" style="324"/>
    <col min="14338" max="14338" width="8.109375" style="324" customWidth="1"/>
    <col min="14339" max="14339" width="41" style="324" customWidth="1"/>
    <col min="14340" max="14340" width="32.88671875" style="324" customWidth="1"/>
    <col min="14341" max="14593" width="9.109375" style="324"/>
    <col min="14594" max="14594" width="8.109375" style="324" customWidth="1"/>
    <col min="14595" max="14595" width="41" style="324" customWidth="1"/>
    <col min="14596" max="14596" width="32.88671875" style="324" customWidth="1"/>
    <col min="14597" max="14849" width="9.109375" style="324"/>
    <col min="14850" max="14850" width="8.109375" style="324" customWidth="1"/>
    <col min="14851" max="14851" width="41" style="324" customWidth="1"/>
    <col min="14852" max="14852" width="32.88671875" style="324" customWidth="1"/>
    <col min="14853" max="15105" width="9.109375" style="324"/>
    <col min="15106" max="15106" width="8.109375" style="324" customWidth="1"/>
    <col min="15107" max="15107" width="41" style="324" customWidth="1"/>
    <col min="15108" max="15108" width="32.88671875" style="324" customWidth="1"/>
    <col min="15109" max="15361" width="9.109375" style="324"/>
    <col min="15362" max="15362" width="8.109375" style="324" customWidth="1"/>
    <col min="15363" max="15363" width="41" style="324" customWidth="1"/>
    <col min="15364" max="15364" width="32.88671875" style="324" customWidth="1"/>
    <col min="15365" max="15617" width="9.109375" style="324"/>
    <col min="15618" max="15618" width="8.109375" style="324" customWidth="1"/>
    <col min="15619" max="15619" width="41" style="324" customWidth="1"/>
    <col min="15620" max="15620" width="32.88671875" style="324" customWidth="1"/>
    <col min="15621" max="15873" width="9.109375" style="324"/>
    <col min="15874" max="15874" width="8.109375" style="324" customWidth="1"/>
    <col min="15875" max="15875" width="41" style="324" customWidth="1"/>
    <col min="15876" max="15876" width="32.88671875" style="324" customWidth="1"/>
    <col min="15877" max="16129" width="9.109375" style="324"/>
    <col min="16130" max="16130" width="8.109375" style="324" customWidth="1"/>
    <col min="16131" max="16131" width="41" style="324" customWidth="1"/>
    <col min="16132" max="16132" width="32.88671875" style="324" customWidth="1"/>
    <col min="16133" max="16384" width="9.109375" style="324"/>
  </cols>
  <sheetData>
    <row r="1" spans="1:5" ht="19.5" customHeight="1" x14ac:dyDescent="0.3">
      <c r="A1" s="531" t="s">
        <v>838</v>
      </c>
      <c r="B1" s="531"/>
      <c r="C1" s="531"/>
      <c r="D1" s="531"/>
      <c r="E1" s="531"/>
    </row>
    <row r="2" spans="1:5" s="326" customFormat="1" ht="15.75" customHeight="1" x14ac:dyDescent="0.3">
      <c r="A2" s="532"/>
      <c r="B2" s="532"/>
      <c r="C2" s="532"/>
      <c r="D2" s="532"/>
      <c r="E2" s="532"/>
    </row>
    <row r="3" spans="1:5" s="326" customFormat="1" ht="31.2" x14ac:dyDescent="0.3">
      <c r="A3" s="491" t="s">
        <v>573</v>
      </c>
      <c r="B3" s="491" t="s">
        <v>70</v>
      </c>
      <c r="C3" s="439" t="s">
        <v>641</v>
      </c>
      <c r="D3" s="491" t="s">
        <v>643</v>
      </c>
      <c r="E3" s="440" t="s">
        <v>398</v>
      </c>
    </row>
    <row r="4" spans="1:5" x14ac:dyDescent="0.3">
      <c r="A4" s="327">
        <v>1</v>
      </c>
      <c r="B4" s="327">
        <v>2</v>
      </c>
      <c r="C4" s="327"/>
      <c r="D4" s="327">
        <v>3</v>
      </c>
      <c r="E4" s="441"/>
    </row>
    <row r="5" spans="1:5" x14ac:dyDescent="0.3">
      <c r="A5" s="327" t="s">
        <v>581</v>
      </c>
      <c r="B5" s="330" t="s">
        <v>792</v>
      </c>
      <c r="C5" s="331">
        <v>78866855</v>
      </c>
      <c r="D5" s="331">
        <v>182690404</v>
      </c>
      <c r="E5" s="442">
        <f>D5/C5*100</f>
        <v>231.64408419734755</v>
      </c>
    </row>
    <row r="6" spans="1:5" x14ac:dyDescent="0.3">
      <c r="A6" s="327" t="s">
        <v>583</v>
      </c>
      <c r="B6" s="330" t="s">
        <v>793</v>
      </c>
      <c r="C6" s="331">
        <v>90165454</v>
      </c>
      <c r="D6" s="331">
        <v>86060169</v>
      </c>
      <c r="E6" s="442">
        <f t="shared" ref="E6:E14" si="0">D6/C6*100</f>
        <v>95.446942462020985</v>
      </c>
    </row>
    <row r="7" spans="1:5" ht="31.2" x14ac:dyDescent="0.3">
      <c r="A7" s="353" t="s">
        <v>629</v>
      </c>
      <c r="B7" s="328" t="s">
        <v>794</v>
      </c>
      <c r="C7" s="329">
        <f>C5-C6</f>
        <v>-11298599</v>
      </c>
      <c r="D7" s="329">
        <f>D5-D6</f>
        <v>96630235</v>
      </c>
      <c r="E7" s="443">
        <f t="shared" si="0"/>
        <v>-855.24085773820286</v>
      </c>
    </row>
    <row r="8" spans="1:5" x14ac:dyDescent="0.3">
      <c r="A8" s="327" t="s">
        <v>585</v>
      </c>
      <c r="B8" s="330" t="s">
        <v>795</v>
      </c>
      <c r="C8" s="331">
        <v>44524770</v>
      </c>
      <c r="D8" s="331">
        <v>33385996</v>
      </c>
      <c r="E8" s="442">
        <f t="shared" si="0"/>
        <v>74.98297239940824</v>
      </c>
    </row>
    <row r="9" spans="1:5" x14ac:dyDescent="0.3">
      <c r="A9" s="327" t="s">
        <v>632</v>
      </c>
      <c r="B9" s="330" t="s">
        <v>796</v>
      </c>
      <c r="C9" s="331">
        <v>1655553</v>
      </c>
      <c r="D9" s="331">
        <v>1990718</v>
      </c>
      <c r="E9" s="442">
        <f t="shared" si="0"/>
        <v>120.24489702232427</v>
      </c>
    </row>
    <row r="10" spans="1:5" ht="31.2" x14ac:dyDescent="0.3">
      <c r="A10" s="353" t="s">
        <v>634</v>
      </c>
      <c r="B10" s="328" t="s">
        <v>797</v>
      </c>
      <c r="C10" s="329">
        <f>C8-C9</f>
        <v>42869217</v>
      </c>
      <c r="D10" s="329">
        <f>D8-D9</f>
        <v>31395278</v>
      </c>
      <c r="E10" s="443">
        <f t="shared" si="0"/>
        <v>73.235016165562342</v>
      </c>
    </row>
    <row r="11" spans="1:5" x14ac:dyDescent="0.3">
      <c r="A11" s="353" t="s">
        <v>587</v>
      </c>
      <c r="B11" s="328" t="s">
        <v>798</v>
      </c>
      <c r="C11" s="329">
        <f>C7+C10</f>
        <v>31570618</v>
      </c>
      <c r="D11" s="329">
        <f>D7+D10</f>
        <v>128025513</v>
      </c>
      <c r="E11" s="443">
        <f t="shared" si="0"/>
        <v>405.5210860934049</v>
      </c>
    </row>
    <row r="12" spans="1:5" x14ac:dyDescent="0.3">
      <c r="A12" s="353" t="s">
        <v>593</v>
      </c>
      <c r="B12" s="328" t="s">
        <v>799</v>
      </c>
      <c r="C12" s="329">
        <f>C11</f>
        <v>31570618</v>
      </c>
      <c r="D12" s="329">
        <f>D11</f>
        <v>128025513</v>
      </c>
      <c r="E12" s="443">
        <f t="shared" si="0"/>
        <v>405.5210860934049</v>
      </c>
    </row>
    <row r="13" spans="1:5" ht="31.2" x14ac:dyDescent="0.3">
      <c r="A13" s="353" t="s">
        <v>595</v>
      </c>
      <c r="B13" s="328" t="s">
        <v>800</v>
      </c>
      <c r="C13" s="329">
        <v>29163060</v>
      </c>
      <c r="D13" s="329">
        <v>127376651</v>
      </c>
      <c r="E13" s="443">
        <f t="shared" si="0"/>
        <v>436.77395650525011</v>
      </c>
    </row>
    <row r="14" spans="1:5" ht="31.2" x14ac:dyDescent="0.3">
      <c r="A14" s="353" t="s">
        <v>597</v>
      </c>
      <c r="B14" s="328" t="s">
        <v>801</v>
      </c>
      <c r="C14" s="329">
        <f>C12-C13</f>
        <v>2407558</v>
      </c>
      <c r="D14" s="329">
        <f>D12-D13</f>
        <v>648862</v>
      </c>
      <c r="E14" s="443">
        <f t="shared" si="0"/>
        <v>26.951043339350495</v>
      </c>
    </row>
  </sheetData>
  <mergeCells count="2">
    <mergeCell ref="A1:E1"/>
    <mergeCell ref="A2:E2"/>
  </mergeCells>
  <printOptions horizontalCentered="1"/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&amp;L&amp;"Times New Roman,Normál"&amp;12Pécsely Község 
Önkormányzata &amp;C&amp;"Times New Roman,Normál"&amp;12 3. melléklet
az önkormányzat 2019. évi költségvetési gazdálkodási beszámolójáról szóló
9/2020. (VII. 07.) önkormányzati rendeletéhez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K54"/>
  <sheetViews>
    <sheetView view="pageLayout" topLeftCell="A3" zoomScaleNormal="75" zoomScaleSheetLayoutView="89" workbookViewId="0">
      <selection activeCell="A4" sqref="A4:E4"/>
    </sheetView>
  </sheetViews>
  <sheetFormatPr defaultColWidth="9.109375" defaultRowHeight="15.6" x14ac:dyDescent="0.3"/>
  <cols>
    <col min="1" max="1" width="42.33203125" style="70" customWidth="1"/>
    <col min="2" max="2" width="14.88671875" style="3" customWidth="1"/>
    <col min="3" max="3" width="15.44140625" style="63" customWidth="1"/>
    <col min="4" max="4" width="13.33203125" style="63" customWidth="1"/>
    <col min="5" max="5" width="14.5546875" style="3" customWidth="1"/>
    <col min="6" max="6" width="9.109375" style="3"/>
    <col min="7" max="8" width="16.33203125" style="3" bestFit="1" customWidth="1"/>
    <col min="9" max="16384" width="9.109375" style="3"/>
  </cols>
  <sheetData>
    <row r="1" spans="1:5" hidden="1" x14ac:dyDescent="0.3">
      <c r="A1" s="2"/>
    </row>
    <row r="2" spans="1:5" hidden="1" x14ac:dyDescent="0.3">
      <c r="A2" s="2"/>
    </row>
    <row r="3" spans="1:5" x14ac:dyDescent="0.3">
      <c r="A3" s="2"/>
    </row>
    <row r="4" spans="1:5" ht="30.75" customHeight="1" x14ac:dyDescent="0.3">
      <c r="A4" s="533" t="s">
        <v>246</v>
      </c>
      <c r="B4" s="533"/>
      <c r="C4" s="533"/>
      <c r="D4" s="533"/>
      <c r="E4" s="533"/>
    </row>
    <row r="5" spans="1:5" x14ac:dyDescent="0.3">
      <c r="A5" s="2"/>
    </row>
    <row r="6" spans="1:5" s="64" customFormat="1" ht="56.25" customHeight="1" x14ac:dyDescent="0.25">
      <c r="A6" s="493" t="s">
        <v>176</v>
      </c>
      <c r="B6" s="356" t="s">
        <v>832</v>
      </c>
      <c r="C6" s="356" t="s">
        <v>833</v>
      </c>
      <c r="D6" s="357" t="s">
        <v>834</v>
      </c>
      <c r="E6" s="357" t="s">
        <v>398</v>
      </c>
    </row>
    <row r="7" spans="1:5" ht="31.2" x14ac:dyDescent="0.3">
      <c r="A7" s="360" t="s">
        <v>1</v>
      </c>
      <c r="B7" s="104">
        <f>'5.sz.tábla'!B5</f>
        <v>42390703</v>
      </c>
      <c r="C7" s="104">
        <f>'5.sz.tábla'!C5</f>
        <v>44428241</v>
      </c>
      <c r="D7" s="104">
        <f>'5.sz.tábla'!D5</f>
        <v>37031943</v>
      </c>
      <c r="E7" s="494">
        <f>D7/C7*100</f>
        <v>83.352260108609741</v>
      </c>
    </row>
    <row r="8" spans="1:5" ht="31.2" x14ac:dyDescent="0.3">
      <c r="A8" s="495" t="s">
        <v>2</v>
      </c>
      <c r="B8" s="104">
        <f>'5.sz.tábla'!B24</f>
        <v>0</v>
      </c>
      <c r="C8" s="104">
        <f>'5.sz.tábla'!C24</f>
        <v>105324561</v>
      </c>
      <c r="D8" s="104">
        <f>'5.sz.tábla'!D24</f>
        <v>105309578</v>
      </c>
      <c r="E8" s="494">
        <f>D8/C8*100</f>
        <v>99.985774448184031</v>
      </c>
    </row>
    <row r="9" spans="1:5" ht="18" customHeight="1" x14ac:dyDescent="0.3">
      <c r="A9" s="495" t="s">
        <v>3</v>
      </c>
      <c r="B9" s="104">
        <f>'5.sz.tábla'!B34</f>
        <v>19900000</v>
      </c>
      <c r="C9" s="104">
        <f>'5.sz.tábla'!C34</f>
        <v>19900000</v>
      </c>
      <c r="D9" s="104">
        <f>'5.sz.tábla'!D34</f>
        <v>28558662</v>
      </c>
      <c r="E9" s="494">
        <f t="shared" ref="E9:E19" si="0">D9/C9*100</f>
        <v>143.51086432160804</v>
      </c>
    </row>
    <row r="10" spans="1:5" ht="18" customHeight="1" x14ac:dyDescent="0.3">
      <c r="A10" s="495" t="s">
        <v>4</v>
      </c>
      <c r="B10" s="104">
        <f>'5.sz.tábla'!B48</f>
        <v>4020000</v>
      </c>
      <c r="C10" s="104">
        <f>'5.sz.tábla'!C48</f>
        <v>5370000</v>
      </c>
      <c r="D10" s="104">
        <f>'5.sz.tábla'!D48</f>
        <v>6624473</v>
      </c>
      <c r="E10" s="494">
        <f t="shared" si="0"/>
        <v>123.3607635009311</v>
      </c>
    </row>
    <row r="11" spans="1:5" ht="18" customHeight="1" x14ac:dyDescent="0.3">
      <c r="A11" s="495" t="s">
        <v>5</v>
      </c>
      <c r="B11" s="104">
        <f>'5.sz.tábla'!B61</f>
        <v>0</v>
      </c>
      <c r="C11" s="104">
        <f>'5.sz.tábla'!C61</f>
        <v>5000000</v>
      </c>
      <c r="D11" s="104">
        <f>'5.sz.tábla'!D61</f>
        <v>5165748</v>
      </c>
      <c r="E11" s="494">
        <f t="shared" si="0"/>
        <v>103.31496</v>
      </c>
    </row>
    <row r="12" spans="1:5" ht="16.5" customHeight="1" x14ac:dyDescent="0.3">
      <c r="A12" s="462" t="s">
        <v>6</v>
      </c>
      <c r="B12" s="104">
        <f>'5.sz.tábla'!B67</f>
        <v>0</v>
      </c>
      <c r="C12" s="104">
        <f>'5.sz.tábla'!C67</f>
        <v>0</v>
      </c>
      <c r="D12" s="104">
        <f>'5.sz.tábla'!D67</f>
        <v>0</v>
      </c>
      <c r="E12" s="494"/>
    </row>
    <row r="13" spans="1:5" ht="18" customHeight="1" x14ac:dyDescent="0.3">
      <c r="A13" s="462" t="s">
        <v>7</v>
      </c>
      <c r="B13" s="104">
        <f>'5.sz.tábla'!B72</f>
        <v>0</v>
      </c>
      <c r="C13" s="104">
        <v>0</v>
      </c>
      <c r="D13" s="104">
        <v>0</v>
      </c>
      <c r="E13" s="494"/>
    </row>
    <row r="14" spans="1:5" s="65" customFormat="1" ht="19.5" customHeight="1" x14ac:dyDescent="0.3">
      <c r="A14" s="496" t="s">
        <v>8</v>
      </c>
      <c r="B14" s="105">
        <f>SUM(B7:B13)</f>
        <v>66310703</v>
      </c>
      <c r="C14" s="105">
        <f>SUM(C7:C13)</f>
        <v>180022802</v>
      </c>
      <c r="D14" s="105">
        <f>SUM(D7:D13)</f>
        <v>182690404</v>
      </c>
      <c r="E14" s="497">
        <f t="shared" si="0"/>
        <v>101.48181339828272</v>
      </c>
    </row>
    <row r="15" spans="1:5" s="65" customFormat="1" ht="18.75" customHeight="1" x14ac:dyDescent="0.3">
      <c r="A15" s="498" t="s">
        <v>9</v>
      </c>
      <c r="B15" s="105"/>
      <c r="C15" s="106"/>
      <c r="D15" s="106"/>
      <c r="E15" s="494"/>
    </row>
    <row r="16" spans="1:5" ht="31.2" x14ac:dyDescent="0.3">
      <c r="A16" s="495" t="s">
        <v>179</v>
      </c>
      <c r="B16" s="107">
        <f>'5.sz.tábla'!B78</f>
        <v>29000000</v>
      </c>
      <c r="C16" s="107">
        <f>'5.sz.tábla'!C78</f>
        <v>31570618</v>
      </c>
      <c r="D16" s="107">
        <f>'5.sz.tábla'!D78</f>
        <v>31570618</v>
      </c>
      <c r="E16" s="494">
        <f t="shared" si="0"/>
        <v>100</v>
      </c>
    </row>
    <row r="17" spans="1:11" ht="46.8" x14ac:dyDescent="0.3">
      <c r="A17" s="495" t="s">
        <v>10</v>
      </c>
      <c r="B17" s="104">
        <f>'5.sz.tábla'!B81</f>
        <v>1040942</v>
      </c>
      <c r="C17" s="104">
        <f>'5.sz.tábla'!C81</f>
        <v>2055527</v>
      </c>
      <c r="D17" s="104">
        <f>'5.sz.tábla'!D81</f>
        <v>1815378</v>
      </c>
      <c r="E17" s="494">
        <f t="shared" si="0"/>
        <v>88.316913375499325</v>
      </c>
    </row>
    <row r="18" spans="1:11" s="65" customFormat="1" ht="18.75" customHeight="1" x14ac:dyDescent="0.3">
      <c r="A18" s="496" t="s">
        <v>11</v>
      </c>
      <c r="B18" s="108">
        <f>B16+B17</f>
        <v>30040942</v>
      </c>
      <c r="C18" s="108">
        <f>C16+C17</f>
        <v>33626145</v>
      </c>
      <c r="D18" s="108">
        <f>D16+D17</f>
        <v>33385996</v>
      </c>
      <c r="E18" s="497">
        <f t="shared" si="0"/>
        <v>99.285826549549455</v>
      </c>
    </row>
    <row r="19" spans="1:11" s="65" customFormat="1" ht="19.5" customHeight="1" x14ac:dyDescent="0.3">
      <c r="A19" s="499" t="s">
        <v>12</v>
      </c>
      <c r="B19" s="103">
        <f>B14+B18</f>
        <v>96351645</v>
      </c>
      <c r="C19" s="103">
        <f>C14+C18</f>
        <v>213648947</v>
      </c>
      <c r="D19" s="103">
        <f>D14+D18</f>
        <v>216076400</v>
      </c>
      <c r="E19" s="497">
        <f t="shared" si="0"/>
        <v>101.13618767332375</v>
      </c>
    </row>
    <row r="20" spans="1:11" s="65" customFormat="1" ht="14.25" customHeight="1" x14ac:dyDescent="0.3">
      <c r="A20" s="534"/>
      <c r="B20" s="534"/>
      <c r="C20" s="534"/>
      <c r="D20" s="534"/>
      <c r="E20" s="534"/>
      <c r="F20" s="66"/>
      <c r="G20" s="66"/>
      <c r="H20" s="66"/>
      <c r="I20" s="66"/>
      <c r="J20" s="66"/>
      <c r="K20" s="66"/>
    </row>
    <row r="21" spans="1:11" s="65" customFormat="1" ht="14.25" customHeight="1" x14ac:dyDescent="0.3">
      <c r="A21" s="534"/>
      <c r="B21" s="534"/>
      <c r="C21" s="534"/>
      <c r="D21" s="534"/>
      <c r="E21" s="534"/>
      <c r="F21" s="66"/>
      <c r="G21" s="66"/>
      <c r="H21" s="66"/>
      <c r="I21" s="66"/>
      <c r="J21" s="66"/>
      <c r="K21" s="66"/>
    </row>
    <row r="22" spans="1:11" s="67" customFormat="1" ht="20.100000000000001" customHeight="1" x14ac:dyDescent="0.3">
      <c r="A22" s="496" t="s">
        <v>13</v>
      </c>
      <c r="B22" s="105">
        <f>SUM(B23:B24)</f>
        <v>81874314</v>
      </c>
      <c r="C22" s="105">
        <f>SUM(C23:C24)</f>
        <v>83493907</v>
      </c>
      <c r="D22" s="105">
        <f>SUM(D23:D24)</f>
        <v>69555160</v>
      </c>
      <c r="E22" s="497">
        <f t="shared" ref="E22:E23" si="1">D22/C22*100</f>
        <v>83.305671634218768</v>
      </c>
      <c r="F22" s="49"/>
      <c r="G22" s="49"/>
      <c r="H22" s="49"/>
      <c r="I22" s="49"/>
      <c r="J22" s="49"/>
      <c r="K22" s="49"/>
    </row>
    <row r="23" spans="1:11" s="67" customFormat="1" ht="20.100000000000001" customHeight="1" x14ac:dyDescent="0.3">
      <c r="A23" s="495" t="s">
        <v>14</v>
      </c>
      <c r="B23" s="104">
        <f>'6.tábla'!B44</f>
        <v>81874314</v>
      </c>
      <c r="C23" s="104">
        <f>'6.tábla'!C44</f>
        <v>83493907</v>
      </c>
      <c r="D23" s="104">
        <f>'6.tábla'!D44</f>
        <v>69555160</v>
      </c>
      <c r="E23" s="494">
        <f t="shared" si="1"/>
        <v>83.305671634218768</v>
      </c>
      <c r="F23" s="49"/>
      <c r="G23" s="49"/>
      <c r="H23" s="49"/>
      <c r="I23" s="49"/>
      <c r="J23" s="49"/>
      <c r="K23" s="49"/>
    </row>
    <row r="24" spans="1:11" s="67" customFormat="1" ht="18" customHeight="1" x14ac:dyDescent="0.3">
      <c r="A24" s="495"/>
      <c r="B24" s="5"/>
      <c r="C24" s="5"/>
      <c r="D24" s="5"/>
      <c r="E24" s="104"/>
      <c r="F24" s="49"/>
      <c r="G24" s="49"/>
      <c r="H24" s="49"/>
      <c r="I24" s="49"/>
      <c r="J24" s="49"/>
      <c r="K24" s="49"/>
    </row>
    <row r="25" spans="1:11" s="65" customFormat="1" ht="20.100000000000001" customHeight="1" x14ac:dyDescent="0.3">
      <c r="A25" s="496" t="s">
        <v>15</v>
      </c>
      <c r="B25" s="108">
        <f>SUM(B26:B29)</f>
        <v>9468101</v>
      </c>
      <c r="C25" s="108">
        <f>SUM(C26:C29)</f>
        <v>119974322</v>
      </c>
      <c r="D25" s="108">
        <f>SUM(D26:D29)</f>
        <v>16505009</v>
      </c>
      <c r="E25" s="497">
        <f t="shared" ref="E25:E29" si="2">D25/C25*100</f>
        <v>13.757117960624941</v>
      </c>
      <c r="G25" s="68"/>
      <c r="H25" s="68"/>
    </row>
    <row r="26" spans="1:11" ht="19.5" customHeight="1" x14ac:dyDescent="0.3">
      <c r="A26" s="495" t="s">
        <v>16</v>
      </c>
      <c r="B26" s="104">
        <v>0</v>
      </c>
      <c r="C26" s="104">
        <f>'5.sz.tábla'!C84</f>
        <v>0</v>
      </c>
      <c r="D26" s="104">
        <v>0</v>
      </c>
      <c r="E26" s="494"/>
      <c r="G26" s="63"/>
      <c r="H26" s="63"/>
    </row>
    <row r="27" spans="1:11" s="65" customFormat="1" ht="18" customHeight="1" x14ac:dyDescent="0.3">
      <c r="A27" s="495" t="s">
        <v>195</v>
      </c>
      <c r="B27" s="104">
        <f>'8.sz.tábla '!B24</f>
        <v>7333211</v>
      </c>
      <c r="C27" s="104">
        <f>'8.sz.tábla '!C24</f>
        <v>17811432</v>
      </c>
      <c r="D27" s="104">
        <f>'8.sz.tábla '!D24</f>
        <v>7623178</v>
      </c>
      <c r="E27" s="494">
        <f t="shared" si="2"/>
        <v>42.79935493114759</v>
      </c>
      <c r="G27" s="68"/>
      <c r="H27" s="68"/>
    </row>
    <row r="28" spans="1:11" ht="18" customHeight="1" x14ac:dyDescent="0.3">
      <c r="A28" s="495" t="s">
        <v>17</v>
      </c>
      <c r="B28" s="104">
        <f>'8.sz.tábla '!B33</f>
        <v>2070600</v>
      </c>
      <c r="C28" s="104">
        <f>'8.sz.tábla '!C33</f>
        <v>102098600</v>
      </c>
      <c r="D28" s="104">
        <f>'8.sz.tábla '!D33</f>
        <v>8817541</v>
      </c>
      <c r="E28" s="494">
        <f t="shared" si="2"/>
        <v>8.636299616253309</v>
      </c>
      <c r="G28" s="63"/>
      <c r="H28" s="63"/>
    </row>
    <row r="29" spans="1:11" ht="18" customHeight="1" x14ac:dyDescent="0.3">
      <c r="A29" s="495" t="s">
        <v>220</v>
      </c>
      <c r="B29" s="104">
        <f>'8.sz.tábla '!B36</f>
        <v>64290</v>
      </c>
      <c r="C29" s="104">
        <f>'8.sz.tábla '!C36</f>
        <v>64290</v>
      </c>
      <c r="D29" s="104">
        <f>'8.sz.tábla '!D36</f>
        <v>64290</v>
      </c>
      <c r="E29" s="494">
        <f t="shared" si="2"/>
        <v>100</v>
      </c>
      <c r="G29" s="63"/>
      <c r="H29" s="63"/>
    </row>
    <row r="30" spans="1:11" ht="12.75" customHeight="1" x14ac:dyDescent="0.3">
      <c r="A30" s="496"/>
      <c r="B30" s="104"/>
      <c r="C30" s="104"/>
      <c r="D30" s="104"/>
      <c r="E30" s="104"/>
      <c r="G30" s="63"/>
      <c r="H30" s="63"/>
    </row>
    <row r="31" spans="1:11" s="65" customFormat="1" ht="18.75" customHeight="1" x14ac:dyDescent="0.3">
      <c r="A31" s="496" t="s">
        <v>18</v>
      </c>
      <c r="B31" s="108">
        <f>SUM(B32:B33)</f>
        <v>2862055</v>
      </c>
      <c r="C31" s="108">
        <f>SUM(C32:C34)</f>
        <v>7949851</v>
      </c>
      <c r="D31" s="108">
        <f>SUM(D32:D34)</f>
        <v>0</v>
      </c>
      <c r="E31" s="497">
        <f t="shared" ref="E31:E33" si="3">D31/C31*100</f>
        <v>0</v>
      </c>
      <c r="G31" s="68"/>
      <c r="H31" s="68"/>
    </row>
    <row r="32" spans="1:11" s="65" customFormat="1" ht="18" customHeight="1" x14ac:dyDescent="0.3">
      <c r="A32" s="495" t="s">
        <v>19</v>
      </c>
      <c r="B32" s="104">
        <v>2862055</v>
      </c>
      <c r="C32" s="111">
        <v>5868958</v>
      </c>
      <c r="D32" s="111">
        <v>0</v>
      </c>
      <c r="E32" s="494">
        <f t="shared" si="3"/>
        <v>0</v>
      </c>
      <c r="G32" s="68"/>
      <c r="H32" s="68"/>
    </row>
    <row r="33" spans="1:7" s="65" customFormat="1" ht="18" customHeight="1" x14ac:dyDescent="0.3">
      <c r="A33" s="495" t="s">
        <v>877</v>
      </c>
      <c r="B33" s="104">
        <v>0</v>
      </c>
      <c r="C33" s="111">
        <v>1150000</v>
      </c>
      <c r="D33" s="111">
        <v>0</v>
      </c>
      <c r="E33" s="494">
        <f t="shared" si="3"/>
        <v>0</v>
      </c>
    </row>
    <row r="34" spans="1:7" s="65" customFormat="1" ht="18" customHeight="1" x14ac:dyDescent="0.3">
      <c r="A34" s="495" t="s">
        <v>876</v>
      </c>
      <c r="B34" s="104">
        <v>0</v>
      </c>
      <c r="C34" s="111">
        <v>930893</v>
      </c>
      <c r="D34" s="111">
        <v>0</v>
      </c>
      <c r="E34" s="104">
        <v>0</v>
      </c>
    </row>
    <row r="35" spans="1:7" s="65" customFormat="1" ht="18.75" customHeight="1" x14ac:dyDescent="0.3">
      <c r="A35" s="496" t="s">
        <v>20</v>
      </c>
      <c r="B35" s="108">
        <f>SUM(B31,B25,B22)</f>
        <v>94204470</v>
      </c>
      <c r="C35" s="108">
        <f>SUM(C31,C25,C22)</f>
        <v>211418080</v>
      </c>
      <c r="D35" s="108">
        <f>SUM(D31,D25,D22)</f>
        <v>86060169</v>
      </c>
      <c r="E35" s="497">
        <f t="shared" ref="E35:E37" si="4">D35/C35*100</f>
        <v>40.70615389185258</v>
      </c>
    </row>
    <row r="36" spans="1:7" ht="18" customHeight="1" x14ac:dyDescent="0.3">
      <c r="A36" s="495" t="s">
        <v>21</v>
      </c>
      <c r="B36" s="104"/>
      <c r="C36" s="109"/>
      <c r="D36" s="109"/>
      <c r="E36" s="494"/>
    </row>
    <row r="37" spans="1:7" ht="34.5" customHeight="1" x14ac:dyDescent="0.3">
      <c r="A37" s="495" t="s">
        <v>184</v>
      </c>
      <c r="B37" s="104">
        <f>'8.sz.tábla '!B42</f>
        <v>2147175</v>
      </c>
      <c r="C37" s="104">
        <f>'8.sz.tábla '!C42</f>
        <v>2230867</v>
      </c>
      <c r="D37" s="104">
        <f>'8.sz.tábla '!D42</f>
        <v>1990718</v>
      </c>
      <c r="E37" s="494">
        <f t="shared" si="4"/>
        <v>89.235171796436092</v>
      </c>
    </row>
    <row r="38" spans="1:7" s="65" customFormat="1" ht="18.75" customHeight="1" x14ac:dyDescent="0.3">
      <c r="A38" s="496" t="s">
        <v>22</v>
      </c>
      <c r="B38" s="108">
        <f t="shared" ref="B38:D38" si="5">SUM(B36:B37)</f>
        <v>2147175</v>
      </c>
      <c r="C38" s="108">
        <f t="shared" si="5"/>
        <v>2230867</v>
      </c>
      <c r="D38" s="108">
        <f t="shared" si="5"/>
        <v>1990718</v>
      </c>
      <c r="E38" s="497">
        <f t="shared" ref="E38:E39" si="6">D38/C38*100</f>
        <v>89.235171796436092</v>
      </c>
    </row>
    <row r="39" spans="1:7" s="65" customFormat="1" ht="21" customHeight="1" x14ac:dyDescent="0.3">
      <c r="A39" s="499" t="s">
        <v>23</v>
      </c>
      <c r="B39" s="103">
        <f>SUM(B35,B38)</f>
        <v>96351645</v>
      </c>
      <c r="C39" s="103">
        <f>SUM(C35,C38)</f>
        <v>213648947</v>
      </c>
      <c r="D39" s="103">
        <f>SUM(D35,D38)</f>
        <v>88050887</v>
      </c>
      <c r="E39" s="497">
        <f t="shared" si="6"/>
        <v>41.212881334725232</v>
      </c>
      <c r="G39" s="69"/>
    </row>
    <row r="40" spans="1:7" x14ac:dyDescent="0.3">
      <c r="A40" s="3"/>
      <c r="C40" s="3"/>
      <c r="D40" s="3"/>
    </row>
    <row r="41" spans="1:7" x14ac:dyDescent="0.3">
      <c r="A41" s="3"/>
      <c r="B41" s="72">
        <f>B19-B39</f>
        <v>0</v>
      </c>
      <c r="C41" s="72">
        <f>C19-C39</f>
        <v>0</v>
      </c>
      <c r="D41" s="72">
        <f>D19-D39</f>
        <v>128025513</v>
      </c>
      <c r="E41" s="72"/>
    </row>
    <row r="42" spans="1:7" x14ac:dyDescent="0.3">
      <c r="A42" s="3"/>
      <c r="C42" s="3"/>
      <c r="D42" s="3"/>
    </row>
    <row r="43" spans="1:7" x14ac:dyDescent="0.3">
      <c r="A43" s="3"/>
      <c r="C43" s="3"/>
      <c r="D43" s="3"/>
    </row>
    <row r="54" spans="8:8" x14ac:dyDescent="0.3">
      <c r="H54" s="71"/>
    </row>
  </sheetData>
  <sheetProtection selectLockedCells="1" selectUnlockedCells="1"/>
  <mergeCells count="2">
    <mergeCell ref="A4:E4"/>
    <mergeCell ref="A20:E21"/>
  </mergeCells>
  <phoneticPr fontId="20" type="noConversion"/>
  <printOptions horizontalCentered="1"/>
  <pageMargins left="0.78740157480314965" right="0.59055118110236227" top="1.299212598425197" bottom="0.98425196850393704" header="0.62992125984251968" footer="0.51181102362204722"/>
  <pageSetup paperSize="9" scale="73" firstPageNumber="0" orientation="portrait" r:id="rId1"/>
  <headerFooter alignWithMargins="0">
    <oddHeader>&amp;L&amp;"Times New Roman,Normál"&amp;12Pécsely Község Önkormányzata&amp;C&amp;"Times New Roman,Normál"&amp;12
 4. melléklet 
az önkormányzat 2019. évi költségvetési gazdálkodási beszámolójáról szóló
9/2020. (VII. 07.)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K89"/>
  <sheetViews>
    <sheetView view="pageLayout" topLeftCell="A3" zoomScaleNormal="100" zoomScaleSheetLayoutView="89" workbookViewId="0">
      <selection activeCell="A3" sqref="A3:E3"/>
    </sheetView>
  </sheetViews>
  <sheetFormatPr defaultColWidth="9.109375" defaultRowHeight="15.6" x14ac:dyDescent="0.3"/>
  <cols>
    <col min="1" max="1" width="49.44140625" style="46" customWidth="1"/>
    <col min="2" max="2" width="18.5546875" style="47" customWidth="1"/>
    <col min="3" max="3" width="19.5546875" style="45" customWidth="1"/>
    <col min="4" max="4" width="16.109375" style="45" customWidth="1"/>
    <col min="5" max="5" width="8.88671875" style="45" customWidth="1"/>
    <col min="6" max="6" width="15.5546875" style="46" bestFit="1" customWidth="1"/>
    <col min="7" max="7" width="0.33203125" style="46" customWidth="1"/>
    <col min="8" max="16384" width="9.109375" style="46"/>
  </cols>
  <sheetData>
    <row r="1" spans="1:11" hidden="1" x14ac:dyDescent="0.3">
      <c r="A1" s="4"/>
      <c r="B1" s="5"/>
      <c r="C1" s="84"/>
      <c r="D1" s="84"/>
      <c r="E1" s="84"/>
    </row>
    <row r="2" spans="1:11" hidden="1" x14ac:dyDescent="0.3">
      <c r="A2" s="4"/>
      <c r="B2" s="5"/>
      <c r="C2" s="84"/>
      <c r="D2" s="84"/>
      <c r="E2" s="84"/>
    </row>
    <row r="3" spans="1:11" s="48" customFormat="1" ht="37.5" customHeight="1" x14ac:dyDescent="0.3">
      <c r="A3" s="535" t="s">
        <v>247</v>
      </c>
      <c r="B3" s="535"/>
      <c r="C3" s="535"/>
      <c r="D3" s="535"/>
      <c r="E3" s="535"/>
    </row>
    <row r="4" spans="1:11" s="49" customFormat="1" ht="59.25" customHeight="1" x14ac:dyDescent="0.3">
      <c r="A4" s="518" t="s">
        <v>176</v>
      </c>
      <c r="B4" s="356" t="s">
        <v>832</v>
      </c>
      <c r="C4" s="356" t="s">
        <v>833</v>
      </c>
      <c r="D4" s="357" t="s">
        <v>834</v>
      </c>
      <c r="E4" s="357" t="s">
        <v>398</v>
      </c>
    </row>
    <row r="5" spans="1:11" s="49" customFormat="1" ht="31.2" x14ac:dyDescent="0.3">
      <c r="A5" s="453" t="s">
        <v>1</v>
      </c>
      <c r="B5" s="103">
        <f>B6+B14+B15+B16+B17+B18</f>
        <v>42390703</v>
      </c>
      <c r="C5" s="103">
        <f>C6+C14+C15+C16+C17+C18</f>
        <v>44428241</v>
      </c>
      <c r="D5" s="103">
        <f>D6+D14+D15+D16+D17+D18</f>
        <v>37031943</v>
      </c>
      <c r="E5" s="438">
        <f>D5/C5*100</f>
        <v>83.352260108609741</v>
      </c>
    </row>
    <row r="6" spans="1:11" s="51" customFormat="1" x14ac:dyDescent="0.3">
      <c r="A6" s="360" t="s">
        <v>24</v>
      </c>
      <c r="B6" s="61">
        <f>SUM(B7:B12)</f>
        <v>27655824</v>
      </c>
      <c r="C6" s="61">
        <f t="shared" ref="C6:D6" si="0">SUM(C7:C12)</f>
        <v>29486542</v>
      </c>
      <c r="D6" s="61">
        <f t="shared" si="0"/>
        <v>29486542</v>
      </c>
      <c r="E6" s="454">
        <f>D6/C6*100</f>
        <v>100</v>
      </c>
      <c r="F6" s="50"/>
    </row>
    <row r="7" spans="1:11" s="52" customFormat="1" x14ac:dyDescent="0.3">
      <c r="A7" s="455" t="s">
        <v>245</v>
      </c>
      <c r="B7" s="100">
        <v>18415226</v>
      </c>
      <c r="C7" s="100">
        <v>18415226</v>
      </c>
      <c r="D7" s="100">
        <v>18415226</v>
      </c>
      <c r="E7" s="454">
        <f t="shared" ref="E7:E18" si="1">D7/C7*100</f>
        <v>100</v>
      </c>
      <c r="F7" s="49"/>
      <c r="G7" s="49"/>
      <c r="H7" s="49"/>
      <c r="I7" s="49"/>
      <c r="J7" s="49"/>
      <c r="K7" s="49"/>
    </row>
    <row r="8" spans="1:11" s="51" customFormat="1" ht="31.2" x14ac:dyDescent="0.3">
      <c r="A8" s="456" t="s">
        <v>25</v>
      </c>
      <c r="B8" s="100">
        <v>0</v>
      </c>
      <c r="C8" s="61">
        <v>0</v>
      </c>
      <c r="D8" s="61">
        <v>0</v>
      </c>
      <c r="E8" s="454">
        <v>0</v>
      </c>
    </row>
    <row r="9" spans="1:11" s="51" customFormat="1" ht="31.2" x14ac:dyDescent="0.3">
      <c r="A9" s="362" t="s">
        <v>26</v>
      </c>
      <c r="B9" s="100">
        <v>7440598</v>
      </c>
      <c r="C9" s="100">
        <v>8536386</v>
      </c>
      <c r="D9" s="100">
        <v>8536386</v>
      </c>
      <c r="E9" s="454">
        <f t="shared" si="1"/>
        <v>100</v>
      </c>
    </row>
    <row r="10" spans="1:11" s="51" customFormat="1" x14ac:dyDescent="0.3">
      <c r="A10" s="362" t="s">
        <v>27</v>
      </c>
      <c r="B10" s="100">
        <v>1800000</v>
      </c>
      <c r="C10" s="100">
        <v>1800000</v>
      </c>
      <c r="D10" s="100">
        <v>1800000</v>
      </c>
      <c r="E10" s="454">
        <f t="shared" si="1"/>
        <v>100</v>
      </c>
    </row>
    <row r="11" spans="1:11" s="49" customFormat="1" ht="50.25" customHeight="1" x14ac:dyDescent="0.3">
      <c r="A11" s="362" t="s">
        <v>260</v>
      </c>
      <c r="B11" s="61">
        <v>0</v>
      </c>
      <c r="C11" s="101">
        <v>582930</v>
      </c>
      <c r="D11" s="101">
        <v>582930</v>
      </c>
      <c r="E11" s="454">
        <f t="shared" si="1"/>
        <v>100</v>
      </c>
    </row>
    <row r="12" spans="1:11" s="49" customFormat="1" x14ac:dyDescent="0.3">
      <c r="A12" s="362" t="s">
        <v>0</v>
      </c>
      <c r="B12" s="61">
        <v>0</v>
      </c>
      <c r="C12" s="100">
        <v>152000</v>
      </c>
      <c r="D12" s="100">
        <v>152000</v>
      </c>
      <c r="E12" s="454">
        <f t="shared" si="1"/>
        <v>100</v>
      </c>
    </row>
    <row r="13" spans="1:11" s="49" customFormat="1" x14ac:dyDescent="0.3">
      <c r="A13" s="362" t="s">
        <v>259</v>
      </c>
      <c r="B13" s="61"/>
      <c r="C13" s="113"/>
      <c r="D13" s="113"/>
      <c r="E13" s="454"/>
    </row>
    <row r="14" spans="1:11" s="49" customFormat="1" x14ac:dyDescent="0.3">
      <c r="A14" s="362" t="s">
        <v>181</v>
      </c>
      <c r="B14" s="61"/>
      <c r="C14" s="113"/>
      <c r="D14" s="113"/>
      <c r="E14" s="454"/>
    </row>
    <row r="15" spans="1:11" s="53" customFormat="1" ht="31.8" x14ac:dyDescent="0.35">
      <c r="A15" s="362" t="s">
        <v>28</v>
      </c>
      <c r="B15" s="61"/>
      <c r="C15" s="114"/>
      <c r="D15" s="114"/>
      <c r="E15" s="454"/>
    </row>
    <row r="16" spans="1:11" s="53" customFormat="1" ht="31.8" x14ac:dyDescent="0.35">
      <c r="A16" s="362" t="s">
        <v>29</v>
      </c>
      <c r="B16" s="61"/>
      <c r="C16" s="114"/>
      <c r="D16" s="114"/>
      <c r="E16" s="454"/>
    </row>
    <row r="17" spans="1:5" s="53" customFormat="1" ht="31.8" x14ac:dyDescent="0.35">
      <c r="A17" s="362" t="s">
        <v>30</v>
      </c>
      <c r="B17" s="61"/>
      <c r="C17" s="114"/>
      <c r="D17" s="114"/>
      <c r="E17" s="454"/>
    </row>
    <row r="18" spans="1:5" s="49" customFormat="1" ht="36.75" customHeight="1" x14ac:dyDescent="0.3">
      <c r="A18" s="362" t="s">
        <v>31</v>
      </c>
      <c r="B18" s="101">
        <f>SUM(B19:B23)</f>
        <v>14734879</v>
      </c>
      <c r="C18" s="101">
        <f>SUM(C19:C23)+6894</f>
        <v>14941699</v>
      </c>
      <c r="D18" s="101">
        <f>SUM(D19:D23)</f>
        <v>7545401</v>
      </c>
      <c r="E18" s="454">
        <f t="shared" si="1"/>
        <v>50.498949282809136</v>
      </c>
    </row>
    <row r="19" spans="1:5" s="62" customFormat="1" x14ac:dyDescent="0.3">
      <c r="A19" s="457" t="s">
        <v>861</v>
      </c>
      <c r="B19" s="112">
        <v>3960000</v>
      </c>
      <c r="C19" s="100">
        <v>3960000</v>
      </c>
      <c r="D19" s="100">
        <v>3315200</v>
      </c>
      <c r="E19" s="454">
        <f>D19/C19*100</f>
        <v>83.717171717171709</v>
      </c>
    </row>
    <row r="20" spans="1:5" s="62" customFormat="1" x14ac:dyDescent="0.3">
      <c r="A20" s="457" t="s">
        <v>862</v>
      </c>
      <c r="B20" s="112">
        <v>2197403</v>
      </c>
      <c r="C20" s="100">
        <v>2484797</v>
      </c>
      <c r="D20" s="100">
        <v>3212114</v>
      </c>
      <c r="E20" s="454">
        <f t="shared" ref="E20:E21" si="2">D20/C20*100</f>
        <v>129.27068086447304</v>
      </c>
    </row>
    <row r="21" spans="1:5" s="62" customFormat="1" x14ac:dyDescent="0.3">
      <c r="A21" s="457" t="s">
        <v>865</v>
      </c>
      <c r="B21" s="112">
        <v>8490008</v>
      </c>
      <c r="C21" s="100">
        <v>8490008</v>
      </c>
      <c r="D21" s="100">
        <v>340438</v>
      </c>
      <c r="E21" s="454">
        <f t="shared" si="2"/>
        <v>4.0098666573694635</v>
      </c>
    </row>
    <row r="22" spans="1:5" s="62" customFormat="1" x14ac:dyDescent="0.3">
      <c r="A22" s="457" t="s">
        <v>864</v>
      </c>
      <c r="B22" s="112">
        <v>87468</v>
      </c>
      <c r="C22" s="100">
        <v>0</v>
      </c>
      <c r="D22" s="100">
        <v>0</v>
      </c>
      <c r="E22" s="454">
        <v>0</v>
      </c>
    </row>
    <row r="23" spans="1:5" s="62" customFormat="1" x14ac:dyDescent="0.3">
      <c r="A23" s="457" t="s">
        <v>863</v>
      </c>
      <c r="B23" s="100">
        <v>0</v>
      </c>
      <c r="C23" s="100">
        <v>0</v>
      </c>
      <c r="D23" s="100">
        <v>677649</v>
      </c>
      <c r="E23" s="454">
        <v>0</v>
      </c>
    </row>
    <row r="24" spans="1:5" s="49" customFormat="1" ht="39" customHeight="1" x14ac:dyDescent="0.3">
      <c r="A24" s="453" t="s">
        <v>2</v>
      </c>
      <c r="B24" s="103">
        <v>0</v>
      </c>
      <c r="C24" s="103">
        <f>C25+C32</f>
        <v>105324561</v>
      </c>
      <c r="D24" s="103">
        <f>D25+D32</f>
        <v>105309578</v>
      </c>
      <c r="E24" s="438">
        <v>0</v>
      </c>
    </row>
    <row r="25" spans="1:5" s="49" customFormat="1" x14ac:dyDescent="0.3">
      <c r="A25" s="362" t="s">
        <v>866</v>
      </c>
      <c r="B25" s="100">
        <v>0</v>
      </c>
      <c r="C25" s="101">
        <v>100000000</v>
      </c>
      <c r="D25" s="101">
        <v>100000000</v>
      </c>
      <c r="E25" s="454">
        <v>0</v>
      </c>
    </row>
    <row r="26" spans="1:5" s="49" customFormat="1" x14ac:dyDescent="0.3">
      <c r="A26" s="362" t="s">
        <v>78</v>
      </c>
      <c r="B26" s="60"/>
      <c r="C26" s="115"/>
      <c r="D26" s="115"/>
      <c r="E26" s="454"/>
    </row>
    <row r="27" spans="1:5" s="49" customFormat="1" x14ac:dyDescent="0.3">
      <c r="A27" s="362" t="s">
        <v>242</v>
      </c>
      <c r="B27" s="60"/>
      <c r="C27" s="115"/>
      <c r="D27" s="115"/>
      <c r="E27" s="454"/>
    </row>
    <row r="28" spans="1:5" s="49" customFormat="1" x14ac:dyDescent="0.3">
      <c r="A28" s="362" t="s">
        <v>241</v>
      </c>
      <c r="B28" s="60"/>
      <c r="C28" s="115"/>
      <c r="D28" s="115"/>
      <c r="E28" s="454"/>
    </row>
    <row r="29" spans="1:5" s="49" customFormat="1" ht="46.8" x14ac:dyDescent="0.3">
      <c r="A29" s="362" t="s">
        <v>32</v>
      </c>
      <c r="B29" s="60"/>
      <c r="C29" s="115"/>
      <c r="D29" s="115"/>
      <c r="E29" s="454"/>
    </row>
    <row r="30" spans="1:5" s="49" customFormat="1" ht="48" customHeight="1" x14ac:dyDescent="0.3">
      <c r="A30" s="362" t="s">
        <v>33</v>
      </c>
      <c r="B30" s="60"/>
      <c r="C30" s="115"/>
      <c r="D30" s="115"/>
      <c r="E30" s="454"/>
    </row>
    <row r="31" spans="1:5" s="49" customFormat="1" ht="51.75" customHeight="1" x14ac:dyDescent="0.3">
      <c r="A31" s="362" t="s">
        <v>34</v>
      </c>
      <c r="B31" s="60"/>
      <c r="C31" s="115"/>
      <c r="D31" s="115"/>
      <c r="E31" s="454"/>
    </row>
    <row r="32" spans="1:5" s="49" customFormat="1" ht="31.2" x14ac:dyDescent="0.3">
      <c r="A32" s="362" t="s">
        <v>182</v>
      </c>
      <c r="B32" s="100">
        <v>0</v>
      </c>
      <c r="C32" s="101">
        <v>5324561</v>
      </c>
      <c r="D32" s="101">
        <v>5309578</v>
      </c>
      <c r="E32" s="454">
        <v>0</v>
      </c>
    </row>
    <row r="33" spans="1:5" s="49" customFormat="1" ht="59.25" customHeight="1" x14ac:dyDescent="0.3">
      <c r="A33" s="518" t="s">
        <v>176</v>
      </c>
      <c r="B33" s="356" t="str">
        <f>B4</f>
        <v>2019. évi eredeti előirányzat</v>
      </c>
      <c r="C33" s="356" t="str">
        <f t="shared" ref="C33:D33" si="3">C4</f>
        <v>2019. évi módosított előirányzat IV.</v>
      </c>
      <c r="D33" s="356" t="str">
        <f t="shared" si="3"/>
        <v>2019. évi teljesítés</v>
      </c>
      <c r="E33" s="357" t="s">
        <v>398</v>
      </c>
    </row>
    <row r="34" spans="1:5" s="49" customFormat="1" x14ac:dyDescent="0.3">
      <c r="A34" s="453" t="s">
        <v>3</v>
      </c>
      <c r="B34" s="6">
        <f>B35+B39+B47</f>
        <v>19900000</v>
      </c>
      <c r="C34" s="6">
        <f>C35+C39+C47</f>
        <v>19900000</v>
      </c>
      <c r="D34" s="6">
        <f>D35+D39+D47</f>
        <v>28558662</v>
      </c>
      <c r="E34" s="438">
        <f>D34/C34*100</f>
        <v>143.51086432160804</v>
      </c>
    </row>
    <row r="35" spans="1:5" s="49" customFormat="1" x14ac:dyDescent="0.3">
      <c r="A35" s="362" t="s">
        <v>35</v>
      </c>
      <c r="B35" s="60">
        <f>SUM(B36:B38)</f>
        <v>10000000</v>
      </c>
      <c r="C35" s="60">
        <f>SUM(C36:C38)</f>
        <v>10000000</v>
      </c>
      <c r="D35" s="60">
        <f>SUM(D36:D38)</f>
        <v>10071016</v>
      </c>
      <c r="E35" s="454">
        <f>D35/C35*100</f>
        <v>100.71015999999999</v>
      </c>
    </row>
    <row r="36" spans="1:5" s="49" customFormat="1" x14ac:dyDescent="0.3">
      <c r="A36" s="360" t="s">
        <v>36</v>
      </c>
      <c r="B36" s="60">
        <v>0</v>
      </c>
      <c r="C36" s="60">
        <v>0</v>
      </c>
      <c r="D36" s="60">
        <v>0</v>
      </c>
      <c r="E36" s="454"/>
    </row>
    <row r="37" spans="1:5" s="49" customFormat="1" x14ac:dyDescent="0.3">
      <c r="A37" s="360" t="s">
        <v>37</v>
      </c>
      <c r="B37" s="60">
        <v>200000</v>
      </c>
      <c r="C37" s="60">
        <v>200000</v>
      </c>
      <c r="D37" s="60">
        <v>225509</v>
      </c>
      <c r="E37" s="454">
        <f t="shared" ref="E37:E63" si="4">D37/C37*100</f>
        <v>112.75450000000001</v>
      </c>
    </row>
    <row r="38" spans="1:5" s="49" customFormat="1" x14ac:dyDescent="0.3">
      <c r="A38" s="458" t="s">
        <v>256</v>
      </c>
      <c r="B38" s="116">
        <v>9800000</v>
      </c>
      <c r="C38" s="60">
        <v>9800000</v>
      </c>
      <c r="D38" s="60">
        <v>9845507</v>
      </c>
      <c r="E38" s="454">
        <f t="shared" si="4"/>
        <v>100.46435714285715</v>
      </c>
    </row>
    <row r="39" spans="1:5" s="49" customFormat="1" ht="23.25" customHeight="1" x14ac:dyDescent="0.3">
      <c r="A39" s="362" t="s">
        <v>38</v>
      </c>
      <c r="B39" s="60">
        <f>B40+B42+B43</f>
        <v>9800000</v>
      </c>
      <c r="C39" s="60">
        <f>C40+C42+C43</f>
        <v>9800000</v>
      </c>
      <c r="D39" s="60">
        <f>D40+D42+D43</f>
        <v>18379168</v>
      </c>
      <c r="E39" s="454">
        <f t="shared" si="4"/>
        <v>187.54253061224492</v>
      </c>
    </row>
    <row r="40" spans="1:5" s="49" customFormat="1" ht="20.25" customHeight="1" x14ac:dyDescent="0.3">
      <c r="A40" s="362" t="s">
        <v>39</v>
      </c>
      <c r="B40" s="60">
        <f>SUM(B41)</f>
        <v>8000000</v>
      </c>
      <c r="C40" s="60">
        <f>SUM(C41)</f>
        <v>8000000</v>
      </c>
      <c r="D40" s="60">
        <f>SUM(D41)</f>
        <v>14449832</v>
      </c>
      <c r="E40" s="454">
        <f t="shared" si="4"/>
        <v>180.62290000000002</v>
      </c>
    </row>
    <row r="41" spans="1:5" s="49" customFormat="1" x14ac:dyDescent="0.3">
      <c r="A41" s="362" t="s">
        <v>40</v>
      </c>
      <c r="B41" s="60">
        <v>8000000</v>
      </c>
      <c r="C41" s="60">
        <v>8000000</v>
      </c>
      <c r="D41" s="60">
        <v>14449832</v>
      </c>
      <c r="E41" s="454">
        <f t="shared" si="4"/>
        <v>180.62290000000002</v>
      </c>
    </row>
    <row r="42" spans="1:5" s="49" customFormat="1" x14ac:dyDescent="0.3">
      <c r="A42" s="362" t="s">
        <v>41</v>
      </c>
      <c r="B42" s="60">
        <v>1500000</v>
      </c>
      <c r="C42" s="60">
        <v>1500000</v>
      </c>
      <c r="D42" s="60">
        <v>2629786</v>
      </c>
      <c r="E42" s="454">
        <f t="shared" si="4"/>
        <v>175.31906666666666</v>
      </c>
    </row>
    <row r="43" spans="1:5" s="49" customFormat="1" x14ac:dyDescent="0.3">
      <c r="A43" s="362" t="s">
        <v>42</v>
      </c>
      <c r="B43" s="60">
        <f>SUM(B44:B46)</f>
        <v>300000</v>
      </c>
      <c r="C43" s="60">
        <f>SUM(C44:C46)</f>
        <v>300000</v>
      </c>
      <c r="D43" s="60">
        <f>SUM(D44:D46)</f>
        <v>1299550</v>
      </c>
      <c r="E43" s="454">
        <f t="shared" si="4"/>
        <v>433.18333333333328</v>
      </c>
    </row>
    <row r="44" spans="1:5" s="49" customFormat="1" x14ac:dyDescent="0.3">
      <c r="A44" s="362" t="s">
        <v>43</v>
      </c>
      <c r="B44" s="60">
        <v>300000</v>
      </c>
      <c r="C44" s="60">
        <v>300000</v>
      </c>
      <c r="D44" s="60">
        <v>1299550</v>
      </c>
      <c r="E44" s="454">
        <f t="shared" si="4"/>
        <v>433.18333333333328</v>
      </c>
    </row>
    <row r="45" spans="1:5" s="49" customFormat="1" x14ac:dyDescent="0.3">
      <c r="A45" s="362" t="s">
        <v>44</v>
      </c>
      <c r="B45" s="60">
        <v>0</v>
      </c>
      <c r="C45" s="60"/>
      <c r="D45" s="60"/>
      <c r="E45" s="454"/>
    </row>
    <row r="46" spans="1:5" s="49" customFormat="1" x14ac:dyDescent="0.3">
      <c r="A46" s="362" t="s">
        <v>177</v>
      </c>
      <c r="B46" s="60">
        <v>0</v>
      </c>
      <c r="C46" s="60"/>
      <c r="D46" s="60"/>
      <c r="E46" s="454"/>
    </row>
    <row r="47" spans="1:5" s="49" customFormat="1" x14ac:dyDescent="0.3">
      <c r="A47" s="362" t="s">
        <v>257</v>
      </c>
      <c r="B47" s="60">
        <v>100000</v>
      </c>
      <c r="C47" s="60">
        <v>100000</v>
      </c>
      <c r="D47" s="60">
        <v>108478</v>
      </c>
      <c r="E47" s="454">
        <f t="shared" si="4"/>
        <v>108.47800000000001</v>
      </c>
    </row>
    <row r="48" spans="1:5" s="54" customFormat="1" ht="27" customHeight="1" x14ac:dyDescent="0.25">
      <c r="A48" s="459" t="s">
        <v>4</v>
      </c>
      <c r="B48" s="103">
        <f>B49+B50+B52+B53+B56+B57+B58+B59+B60</f>
        <v>4020000</v>
      </c>
      <c r="C48" s="103">
        <f t="shared" ref="C48" si="5">C49+C50+C52+C53+C56+C57+C58+C59+C60</f>
        <v>5370000</v>
      </c>
      <c r="D48" s="103">
        <f t="shared" ref="D48" si="6">D49+D50+D52+D53+D56+D57+D58+D59+D60</f>
        <v>6624473</v>
      </c>
      <c r="E48" s="438">
        <f t="shared" si="4"/>
        <v>123.3607635009311</v>
      </c>
    </row>
    <row r="49" spans="1:5" s="55" customFormat="1" x14ac:dyDescent="0.3">
      <c r="A49" s="360" t="s">
        <v>45</v>
      </c>
      <c r="B49" s="60"/>
      <c r="C49" s="117"/>
      <c r="D49" s="117"/>
      <c r="E49" s="454"/>
    </row>
    <row r="50" spans="1:5" s="57" customFormat="1" x14ac:dyDescent="0.3">
      <c r="A50" s="360" t="s">
        <v>46</v>
      </c>
      <c r="B50" s="61">
        <v>720000</v>
      </c>
      <c r="C50" s="61">
        <v>720000</v>
      </c>
      <c r="D50" s="61">
        <v>973625</v>
      </c>
      <c r="E50" s="454">
        <f t="shared" si="4"/>
        <v>135.22569444444446</v>
      </c>
    </row>
    <row r="51" spans="1:5" s="57" customFormat="1" x14ac:dyDescent="0.3">
      <c r="A51" s="360" t="s">
        <v>79</v>
      </c>
      <c r="B51" s="61">
        <v>720000</v>
      </c>
      <c r="C51" s="61">
        <v>720000</v>
      </c>
      <c r="D51" s="61">
        <v>884600</v>
      </c>
      <c r="E51" s="454">
        <f t="shared" si="4"/>
        <v>122.86111111111111</v>
      </c>
    </row>
    <row r="52" spans="1:5" s="57" customFormat="1" x14ac:dyDescent="0.3">
      <c r="A52" s="362" t="s">
        <v>47</v>
      </c>
      <c r="B52" s="61">
        <v>1200000</v>
      </c>
      <c r="C52" s="61">
        <v>1200000</v>
      </c>
      <c r="D52" s="61">
        <v>458292</v>
      </c>
      <c r="E52" s="454">
        <f t="shared" si="4"/>
        <v>38.191000000000003</v>
      </c>
    </row>
    <row r="53" spans="1:5" s="57" customFormat="1" x14ac:dyDescent="0.3">
      <c r="A53" s="362" t="s">
        <v>48</v>
      </c>
      <c r="B53" s="61">
        <v>100000</v>
      </c>
      <c r="C53" s="61">
        <v>100000</v>
      </c>
      <c r="D53" s="61">
        <v>550384</v>
      </c>
      <c r="E53" s="454">
        <f t="shared" si="4"/>
        <v>550.38400000000001</v>
      </c>
    </row>
    <row r="54" spans="1:5" s="57" customFormat="1" ht="24.75" customHeight="1" x14ac:dyDescent="0.3">
      <c r="A54" s="460" t="s">
        <v>49</v>
      </c>
      <c r="B54" s="61"/>
      <c r="C54" s="61"/>
      <c r="D54" s="61"/>
      <c r="E54" s="454"/>
    </row>
    <row r="55" spans="1:5" s="57" customFormat="1" x14ac:dyDescent="0.3">
      <c r="A55" s="460" t="s">
        <v>50</v>
      </c>
      <c r="B55" s="61"/>
      <c r="C55" s="61"/>
      <c r="D55" s="61"/>
      <c r="E55" s="454"/>
    </row>
    <row r="56" spans="1:5" s="57" customFormat="1" ht="24.75" customHeight="1" x14ac:dyDescent="0.3">
      <c r="A56" s="460" t="s">
        <v>51</v>
      </c>
      <c r="B56" s="61">
        <v>500000</v>
      </c>
      <c r="C56" s="61">
        <v>500000</v>
      </c>
      <c r="D56" s="61">
        <v>350418</v>
      </c>
      <c r="E56" s="454">
        <f t="shared" si="4"/>
        <v>70.083600000000004</v>
      </c>
    </row>
    <row r="57" spans="1:5" s="57" customFormat="1" ht="24" customHeight="1" x14ac:dyDescent="0.3">
      <c r="A57" s="360" t="s">
        <v>52</v>
      </c>
      <c r="B57" s="61">
        <v>1500000</v>
      </c>
      <c r="C57" s="61">
        <v>2850000</v>
      </c>
      <c r="D57" s="61">
        <v>2223091</v>
      </c>
      <c r="E57" s="454">
        <f t="shared" si="4"/>
        <v>78.003192982456142</v>
      </c>
    </row>
    <row r="58" spans="1:5" s="57" customFormat="1" ht="24" customHeight="1" x14ac:dyDescent="0.3">
      <c r="A58" s="360" t="s">
        <v>53</v>
      </c>
      <c r="B58" s="61"/>
      <c r="C58" s="61"/>
      <c r="D58" s="61"/>
      <c r="E58" s="454"/>
    </row>
    <row r="59" spans="1:5" s="57" customFormat="1" ht="24" customHeight="1" x14ac:dyDescent="0.3">
      <c r="A59" s="360" t="s">
        <v>54</v>
      </c>
      <c r="B59" s="61">
        <v>0</v>
      </c>
      <c r="C59" s="61">
        <v>0</v>
      </c>
      <c r="D59" s="61">
        <v>9814</v>
      </c>
      <c r="E59" s="454">
        <v>0</v>
      </c>
    </row>
    <row r="60" spans="1:5" s="57" customFormat="1" ht="24" customHeight="1" x14ac:dyDescent="0.3">
      <c r="A60" s="360" t="s">
        <v>178</v>
      </c>
      <c r="B60" s="61">
        <v>0</v>
      </c>
      <c r="C60" s="61">
        <v>0</v>
      </c>
      <c r="D60" s="61">
        <f>153000+1905849</f>
        <v>2058849</v>
      </c>
      <c r="E60" s="454"/>
    </row>
    <row r="61" spans="1:5" s="54" customFormat="1" ht="24.75" customHeight="1" x14ac:dyDescent="0.25">
      <c r="A61" s="459" t="s">
        <v>5</v>
      </c>
      <c r="B61" s="103">
        <f>SUM(B62:B66)</f>
        <v>0</v>
      </c>
      <c r="C61" s="103">
        <f>SUM(C62:C66)</f>
        <v>5000000</v>
      </c>
      <c r="D61" s="103">
        <f>SUM(D62:D66)</f>
        <v>5165748</v>
      </c>
      <c r="E61" s="438">
        <f t="shared" si="4"/>
        <v>103.31496</v>
      </c>
    </row>
    <row r="62" spans="1:5" s="54" customFormat="1" ht="18.75" customHeight="1" x14ac:dyDescent="0.3">
      <c r="A62" s="362" t="s">
        <v>55</v>
      </c>
      <c r="B62" s="60"/>
      <c r="C62" s="113"/>
      <c r="D62" s="113"/>
      <c r="E62" s="454"/>
    </row>
    <row r="63" spans="1:5" s="57" customFormat="1" ht="18.75" customHeight="1" x14ac:dyDescent="0.3">
      <c r="A63" s="362" t="s">
        <v>867</v>
      </c>
      <c r="B63" s="61">
        <v>0</v>
      </c>
      <c r="C63" s="61">
        <v>5000000</v>
      </c>
      <c r="D63" s="61">
        <v>5150000</v>
      </c>
      <c r="E63" s="454">
        <f t="shared" si="4"/>
        <v>103</v>
      </c>
    </row>
    <row r="64" spans="1:5" s="57" customFormat="1" ht="18.75" customHeight="1" x14ac:dyDescent="0.3">
      <c r="A64" s="362" t="s">
        <v>868</v>
      </c>
      <c r="B64" s="61">
        <v>0</v>
      </c>
      <c r="C64" s="61">
        <v>0</v>
      </c>
      <c r="D64" s="61">
        <v>15748</v>
      </c>
      <c r="E64" s="454">
        <v>0</v>
      </c>
    </row>
    <row r="65" spans="1:6" s="54" customFormat="1" ht="18.75" customHeight="1" x14ac:dyDescent="0.3">
      <c r="A65" s="362" t="s">
        <v>56</v>
      </c>
      <c r="B65" s="60"/>
      <c r="C65" s="113"/>
      <c r="D65" s="113"/>
      <c r="E65" s="454"/>
    </row>
    <row r="66" spans="1:6" s="54" customFormat="1" ht="18.75" customHeight="1" x14ac:dyDescent="0.3">
      <c r="A66" s="362" t="s">
        <v>57</v>
      </c>
      <c r="B66" s="60"/>
      <c r="C66" s="113"/>
      <c r="D66" s="113"/>
      <c r="E66" s="454"/>
    </row>
    <row r="67" spans="1:6" s="54" customFormat="1" ht="40.5" customHeight="1" x14ac:dyDescent="0.25">
      <c r="A67" s="459" t="s">
        <v>6</v>
      </c>
      <c r="B67" s="103">
        <f>SUM(B68:B70)</f>
        <v>0</v>
      </c>
      <c r="C67" s="103">
        <v>0</v>
      </c>
      <c r="D67" s="103">
        <f>D70</f>
        <v>0</v>
      </c>
      <c r="E67" s="438">
        <v>0</v>
      </c>
    </row>
    <row r="68" spans="1:6" s="54" customFormat="1" ht="31.2" x14ac:dyDescent="0.3">
      <c r="A68" s="362" t="s">
        <v>58</v>
      </c>
      <c r="B68" s="60"/>
      <c r="C68" s="113"/>
      <c r="D68" s="113"/>
      <c r="E68" s="454"/>
    </row>
    <row r="69" spans="1:6" s="57" customFormat="1" ht="31.2" x14ac:dyDescent="0.3">
      <c r="A69" s="362" t="s">
        <v>869</v>
      </c>
      <c r="B69" s="60"/>
      <c r="C69" s="56"/>
      <c r="D69" s="56"/>
      <c r="E69" s="454"/>
    </row>
    <row r="70" spans="1:6" s="57" customFormat="1" x14ac:dyDescent="0.3">
      <c r="A70" s="362" t="s">
        <v>59</v>
      </c>
      <c r="B70" s="60"/>
      <c r="C70" s="56"/>
      <c r="D70" s="56"/>
      <c r="E70" s="454"/>
    </row>
    <row r="71" spans="1:6" s="49" customFormat="1" ht="54.75" customHeight="1" x14ac:dyDescent="0.3">
      <c r="A71" s="518" t="s">
        <v>176</v>
      </c>
      <c r="B71" s="356" t="str">
        <f>B4</f>
        <v>2019. évi eredeti előirányzat</v>
      </c>
      <c r="C71" s="356" t="str">
        <f t="shared" ref="C71:D71" si="7">C4</f>
        <v>2019. évi módosított előirányzat IV.</v>
      </c>
      <c r="D71" s="356" t="str">
        <f t="shared" si="7"/>
        <v>2019. évi teljesítés</v>
      </c>
      <c r="E71" s="357" t="s">
        <v>398</v>
      </c>
    </row>
    <row r="72" spans="1:6" s="54" customFormat="1" x14ac:dyDescent="0.25">
      <c r="A72" s="461" t="s">
        <v>7</v>
      </c>
      <c r="B72" s="103">
        <f>SUM(B73:B75)</f>
        <v>0</v>
      </c>
      <c r="C72" s="103">
        <v>0</v>
      </c>
      <c r="D72" s="103">
        <v>0</v>
      </c>
      <c r="E72" s="438">
        <v>0</v>
      </c>
    </row>
    <row r="73" spans="1:6" s="57" customFormat="1" ht="46.8" x14ac:dyDescent="0.25">
      <c r="A73" s="462" t="s">
        <v>60</v>
      </c>
      <c r="B73" s="103"/>
      <c r="C73" s="113"/>
      <c r="D73" s="113"/>
      <c r="E73" s="113"/>
    </row>
    <row r="74" spans="1:6" s="57" customFormat="1" ht="31.2" x14ac:dyDescent="0.25">
      <c r="A74" s="462" t="s">
        <v>61</v>
      </c>
      <c r="B74" s="103"/>
      <c r="C74" s="113"/>
      <c r="D74" s="113"/>
      <c r="E74" s="113"/>
    </row>
    <row r="75" spans="1:6" s="57" customFormat="1" ht="31.5" customHeight="1" x14ac:dyDescent="0.25">
      <c r="A75" s="462" t="s">
        <v>62</v>
      </c>
      <c r="B75" s="103"/>
      <c r="C75" s="113"/>
      <c r="D75" s="113"/>
      <c r="E75" s="113"/>
    </row>
    <row r="76" spans="1:6" s="54" customFormat="1" ht="30.75" customHeight="1" x14ac:dyDescent="0.25">
      <c r="A76" s="459" t="s">
        <v>8</v>
      </c>
      <c r="B76" s="103">
        <f>B72+B67+B61+B48+B34+B24+B5</f>
        <v>66310703</v>
      </c>
      <c r="C76" s="103">
        <f>C72+C67+C61+C48+C34+C24+C5</f>
        <v>180022802</v>
      </c>
      <c r="D76" s="103">
        <f>D72+D67+D61+D48+D34+D24+D5</f>
        <v>182690404</v>
      </c>
      <c r="E76" s="438">
        <f t="shared" ref="E76:E81" si="8">D76/C76*100</f>
        <v>101.48181339828272</v>
      </c>
      <c r="F76" s="58"/>
    </row>
    <row r="77" spans="1:6" s="54" customFormat="1" ht="33" customHeight="1" x14ac:dyDescent="0.25">
      <c r="A77" s="461" t="s">
        <v>9</v>
      </c>
      <c r="B77" s="103"/>
      <c r="C77" s="113"/>
      <c r="D77" s="113"/>
      <c r="E77" s="438"/>
      <c r="F77" s="58"/>
    </row>
    <row r="78" spans="1:6" s="54" customFormat="1" ht="46.5" customHeight="1" x14ac:dyDescent="0.25">
      <c r="A78" s="461" t="s">
        <v>63</v>
      </c>
      <c r="B78" s="103">
        <f>SUM(B79:B80)</f>
        <v>29000000</v>
      </c>
      <c r="C78" s="103">
        <f>SUM(C79:C80)</f>
        <v>31570618</v>
      </c>
      <c r="D78" s="103">
        <f>SUM(D79:D80)</f>
        <v>31570618</v>
      </c>
      <c r="E78" s="438">
        <f t="shared" si="8"/>
        <v>100</v>
      </c>
    </row>
    <row r="79" spans="1:6" s="57" customFormat="1" ht="60.75" customHeight="1" x14ac:dyDescent="0.25">
      <c r="A79" s="117" t="s">
        <v>244</v>
      </c>
      <c r="B79" s="61">
        <v>22884486</v>
      </c>
      <c r="C79" s="61">
        <v>25455104</v>
      </c>
      <c r="D79" s="61">
        <v>25455104</v>
      </c>
      <c r="E79" s="454">
        <f t="shared" si="8"/>
        <v>100</v>
      </c>
    </row>
    <row r="80" spans="1:6" s="57" customFormat="1" ht="31.2" x14ac:dyDescent="0.25">
      <c r="A80" s="117" t="s">
        <v>64</v>
      </c>
      <c r="B80" s="61">
        <v>6115514</v>
      </c>
      <c r="C80" s="61">
        <v>6115514</v>
      </c>
      <c r="D80" s="61">
        <v>6115514</v>
      </c>
      <c r="E80" s="454">
        <f t="shared" si="8"/>
        <v>100</v>
      </c>
    </row>
    <row r="81" spans="1:6" s="54" customFormat="1" ht="31.2" x14ac:dyDescent="0.25">
      <c r="A81" s="461" t="s">
        <v>65</v>
      </c>
      <c r="B81" s="103">
        <f>B82+B83+B84+B85</f>
        <v>1040942</v>
      </c>
      <c r="C81" s="103">
        <f>C82+C83+C84+C85</f>
        <v>2055527</v>
      </c>
      <c r="D81" s="103">
        <f>D82+D83+D84+D85</f>
        <v>1815378</v>
      </c>
      <c r="E81" s="438">
        <f t="shared" si="8"/>
        <v>88.316913375499325</v>
      </c>
      <c r="F81" s="58"/>
    </row>
    <row r="82" spans="1:6" s="57" customFormat="1" x14ac:dyDescent="0.25">
      <c r="A82" s="463" t="s">
        <v>222</v>
      </c>
      <c r="B82" s="61"/>
      <c r="C82" s="350"/>
      <c r="D82" s="350"/>
      <c r="E82" s="56"/>
    </row>
    <row r="83" spans="1:6" s="57" customFormat="1" x14ac:dyDescent="0.25">
      <c r="A83" s="463" t="s">
        <v>223</v>
      </c>
      <c r="B83" s="61"/>
      <c r="C83" s="56"/>
      <c r="D83" s="56"/>
      <c r="E83" s="56"/>
    </row>
    <row r="84" spans="1:6" s="57" customFormat="1" x14ac:dyDescent="0.25">
      <c r="A84" s="463" t="s">
        <v>224</v>
      </c>
      <c r="B84" s="61">
        <v>0</v>
      </c>
      <c r="C84" s="61">
        <v>0</v>
      </c>
      <c r="D84" s="61">
        <v>0</v>
      </c>
      <c r="E84" s="454"/>
      <c r="F84" s="59"/>
    </row>
    <row r="85" spans="1:6" s="57" customFormat="1" x14ac:dyDescent="0.25">
      <c r="A85" s="463" t="s">
        <v>225</v>
      </c>
      <c r="B85" s="61">
        <v>1040942</v>
      </c>
      <c r="C85" s="61">
        <v>2055527</v>
      </c>
      <c r="D85" s="61">
        <v>1815378</v>
      </c>
      <c r="E85" s="454">
        <f t="shared" ref="E85:E89" si="9">D85/C85*100</f>
        <v>88.316913375499325</v>
      </c>
    </row>
    <row r="86" spans="1:6" s="54" customFormat="1" x14ac:dyDescent="0.25">
      <c r="A86" s="459" t="s">
        <v>66</v>
      </c>
      <c r="B86" s="103">
        <f>B81+B78</f>
        <v>30040942</v>
      </c>
      <c r="C86" s="103">
        <f>C81+C78</f>
        <v>33626145</v>
      </c>
      <c r="D86" s="103">
        <f>D81+D78</f>
        <v>33385996</v>
      </c>
      <c r="E86" s="438">
        <f t="shared" si="9"/>
        <v>99.285826549549455</v>
      </c>
    </row>
    <row r="87" spans="1:6" s="54" customFormat="1" ht="18.75" customHeight="1" x14ac:dyDescent="0.25">
      <c r="A87" s="459" t="s">
        <v>67</v>
      </c>
      <c r="B87" s="103">
        <f>B76+B86</f>
        <v>96351645</v>
      </c>
      <c r="C87" s="103">
        <f>C76+C86</f>
        <v>213648947</v>
      </c>
      <c r="D87" s="103">
        <f>D76+D86</f>
        <v>216076400</v>
      </c>
      <c r="E87" s="438">
        <f t="shared" si="9"/>
        <v>101.13618767332375</v>
      </c>
    </row>
    <row r="88" spans="1:6" x14ac:dyDescent="0.3">
      <c r="A88" s="4" t="s">
        <v>183</v>
      </c>
      <c r="B88" s="60">
        <v>8</v>
      </c>
      <c r="C88" s="60">
        <v>8</v>
      </c>
      <c r="D88" s="60">
        <v>8</v>
      </c>
      <c r="E88" s="454">
        <f t="shared" si="9"/>
        <v>100</v>
      </c>
    </row>
    <row r="89" spans="1:6" x14ac:dyDescent="0.3">
      <c r="A89" s="4" t="s">
        <v>68</v>
      </c>
      <c r="B89" s="60">
        <v>3</v>
      </c>
      <c r="C89" s="60">
        <v>3</v>
      </c>
      <c r="D89" s="60">
        <v>3</v>
      </c>
      <c r="E89" s="454">
        <f t="shared" si="9"/>
        <v>100</v>
      </c>
    </row>
  </sheetData>
  <sheetProtection selectLockedCells="1" selectUnlockedCells="1"/>
  <mergeCells count="1">
    <mergeCell ref="A3:E3"/>
  </mergeCells>
  <phoneticPr fontId="20" type="noConversion"/>
  <printOptions horizontalCentered="1" gridLines="1"/>
  <pageMargins left="0.62992125984251968" right="0.43307086614173229" top="1.1811023622047245" bottom="0.23622047244094491" header="0.27559055118110237" footer="0.51181102362204722"/>
  <pageSetup paperSize="9" scale="74" firstPageNumber="0" fitToHeight="0" orientation="portrait" r:id="rId1"/>
  <headerFooter alignWithMargins="0">
    <oddHeader>&amp;L&amp;"Times New Roman,Normál"&amp;12Pécsely Község Önkormányzata
&amp;C&amp;"Times New Roman,Normál"&amp;12
5. melléklet
az önkormányzat 2019. évi költségvetési gazdálkodási beszámolójáról szóló
9/2020. (VII. 07.) önkormányzati rendeletéhez</oddHeader>
  </headerFooter>
  <rowBreaks count="2" manualBreakCount="2">
    <brk id="32" max="4" man="1"/>
    <brk id="7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G44"/>
  <sheetViews>
    <sheetView view="pageLayout" zoomScaleNormal="75" zoomScaleSheetLayoutView="80" workbookViewId="0">
      <selection sqref="A1:E2"/>
    </sheetView>
  </sheetViews>
  <sheetFormatPr defaultColWidth="9.109375" defaultRowHeight="15.6" x14ac:dyDescent="0.3"/>
  <cols>
    <col min="1" max="1" width="50" style="37" customWidth="1"/>
    <col min="2" max="2" width="16.33203125" style="37" customWidth="1"/>
    <col min="3" max="3" width="17" style="37" customWidth="1"/>
    <col min="4" max="4" width="15.33203125" style="37" customWidth="1"/>
    <col min="5" max="5" width="8.5546875" style="37" customWidth="1"/>
    <col min="6" max="6" width="11.6640625" style="37" customWidth="1"/>
    <col min="7" max="7" width="10.109375" style="37" bestFit="1" customWidth="1"/>
    <col min="8" max="8" width="10.6640625" style="37" customWidth="1"/>
    <col min="9" max="16384" width="9.109375" style="37"/>
  </cols>
  <sheetData>
    <row r="1" spans="1:7" ht="29.25" customHeight="1" x14ac:dyDescent="0.3">
      <c r="A1" s="536" t="s">
        <v>835</v>
      </c>
      <c r="B1" s="536"/>
      <c r="C1" s="536"/>
      <c r="D1" s="536"/>
      <c r="E1" s="536"/>
    </row>
    <row r="2" spans="1:7" x14ac:dyDescent="0.3">
      <c r="A2" s="536"/>
      <c r="B2" s="536"/>
      <c r="C2" s="536"/>
      <c r="D2" s="536"/>
      <c r="E2" s="536"/>
    </row>
    <row r="4" spans="1:7" ht="51.75" customHeight="1" x14ac:dyDescent="0.3">
      <c r="A4" s="422" t="s">
        <v>176</v>
      </c>
      <c r="B4" s="450" t="str">
        <f>'4.sz.tábla'!B6</f>
        <v>2019. évi eredeti előirányzat</v>
      </c>
      <c r="C4" s="450" t="str">
        <f>'4.sz.tábla'!C6</f>
        <v>2019. évi módosított előirányzat IV.</v>
      </c>
      <c r="D4" s="450" t="str">
        <f>'4.sz.tábla'!D6</f>
        <v>2019. évi teljesítés</v>
      </c>
      <c r="E4" s="422" t="s">
        <v>258</v>
      </c>
    </row>
    <row r="5" spans="1:7" x14ac:dyDescent="0.3">
      <c r="A5" s="431" t="s">
        <v>197</v>
      </c>
      <c r="B5" s="38"/>
      <c r="C5" s="38"/>
      <c r="D5" s="38"/>
      <c r="E5" s="38"/>
    </row>
    <row r="6" spans="1:7" x14ac:dyDescent="0.3">
      <c r="A6" s="432" t="s">
        <v>870</v>
      </c>
      <c r="B6" s="39">
        <f>SUM(B7:B8)</f>
        <v>24675535</v>
      </c>
      <c r="C6" s="39">
        <f t="shared" ref="C6:D6" si="0">SUM(C7:C8)</f>
        <v>25490086</v>
      </c>
      <c r="D6" s="39">
        <f t="shared" si="0"/>
        <v>21379067</v>
      </c>
      <c r="E6" s="366">
        <f>D6/C6*100</f>
        <v>83.872086582995436</v>
      </c>
      <c r="G6" s="40"/>
    </row>
    <row r="7" spans="1:7" x14ac:dyDescent="0.3">
      <c r="A7" s="434" t="s">
        <v>871</v>
      </c>
      <c r="B7" s="38">
        <v>21565535</v>
      </c>
      <c r="C7" s="38">
        <v>22380086</v>
      </c>
      <c r="D7" s="38">
        <v>19294567</v>
      </c>
      <c r="E7" s="435">
        <f t="shared" ref="E7:E11" si="1">D7/C7*100</f>
        <v>86.21310481112539</v>
      </c>
      <c r="G7" s="40"/>
    </row>
    <row r="8" spans="1:7" x14ac:dyDescent="0.3">
      <c r="A8" s="434" t="s">
        <v>872</v>
      </c>
      <c r="B8" s="38">
        <v>3110000</v>
      </c>
      <c r="C8" s="38">
        <v>3110000</v>
      </c>
      <c r="D8" s="38">
        <v>2084500</v>
      </c>
      <c r="E8" s="435">
        <f t="shared" si="1"/>
        <v>67.025723472668801</v>
      </c>
      <c r="G8" s="40"/>
    </row>
    <row r="9" spans="1:7" x14ac:dyDescent="0.3">
      <c r="A9" s="432" t="s">
        <v>198</v>
      </c>
      <c r="B9" s="39">
        <f>SUM(B10:B11)</f>
        <v>4303092</v>
      </c>
      <c r="C9" s="39">
        <f t="shared" ref="C9:D9" si="2">SUM(C10:C11)</f>
        <v>4419660</v>
      </c>
      <c r="D9" s="39">
        <f t="shared" si="2"/>
        <v>3469885</v>
      </c>
      <c r="E9" s="366">
        <f t="shared" si="1"/>
        <v>78.510224768421097</v>
      </c>
    </row>
    <row r="10" spans="1:7" x14ac:dyDescent="0.3">
      <c r="A10" s="434" t="s">
        <v>873</v>
      </c>
      <c r="B10" s="38">
        <v>3896437</v>
      </c>
      <c r="C10" s="38">
        <v>4013005</v>
      </c>
      <c r="D10" s="38">
        <v>3392035</v>
      </c>
      <c r="E10" s="435">
        <f t="shared" si="1"/>
        <v>84.526059648567596</v>
      </c>
    </row>
    <row r="11" spans="1:7" x14ac:dyDescent="0.3">
      <c r="A11" s="434" t="s">
        <v>874</v>
      </c>
      <c r="B11" s="38">
        <v>406655</v>
      </c>
      <c r="C11" s="38">
        <v>406655</v>
      </c>
      <c r="D11" s="38">
        <v>77850</v>
      </c>
      <c r="E11" s="435">
        <f t="shared" si="1"/>
        <v>19.143991835831358</v>
      </c>
    </row>
    <row r="12" spans="1:7" x14ac:dyDescent="0.3">
      <c r="A12" s="432" t="s">
        <v>199</v>
      </c>
      <c r="B12" s="39">
        <f>SUM(B13:B33)</f>
        <v>34998570</v>
      </c>
      <c r="C12" s="39">
        <f t="shared" ref="C12" si="3">SUM(C13:C33)</f>
        <v>36984840</v>
      </c>
      <c r="D12" s="39">
        <f t="shared" ref="D12" si="4">SUM(D13:D33)</f>
        <v>28881171</v>
      </c>
      <c r="E12" s="366">
        <f t="shared" ref="E12:E44" si="5">D12/C12*100</f>
        <v>78.089214391626399</v>
      </c>
    </row>
    <row r="13" spans="1:7" x14ac:dyDescent="0.3">
      <c r="A13" s="434" t="s">
        <v>204</v>
      </c>
      <c r="B13" s="38">
        <v>90000</v>
      </c>
      <c r="C13" s="38">
        <v>90000</v>
      </c>
      <c r="D13" s="38">
        <v>45609</v>
      </c>
      <c r="E13" s="435">
        <f t="shared" si="5"/>
        <v>50.676666666666669</v>
      </c>
    </row>
    <row r="14" spans="1:7" s="43" customFormat="1" x14ac:dyDescent="0.3">
      <c r="A14" s="436" t="s">
        <v>205</v>
      </c>
      <c r="B14" s="42">
        <v>2600000</v>
      </c>
      <c r="C14" s="42">
        <v>3059000</v>
      </c>
      <c r="D14" s="42">
        <v>3327657</v>
      </c>
      <c r="E14" s="435">
        <f t="shared" si="5"/>
        <v>108.78251062438706</v>
      </c>
      <c r="F14" s="37"/>
    </row>
    <row r="15" spans="1:7" s="43" customFormat="1" x14ac:dyDescent="0.3">
      <c r="A15" s="436" t="s">
        <v>265</v>
      </c>
      <c r="B15" s="42">
        <v>310685</v>
      </c>
      <c r="C15" s="42">
        <v>310685</v>
      </c>
      <c r="D15" s="42">
        <v>0</v>
      </c>
      <c r="E15" s="435">
        <f t="shared" si="5"/>
        <v>0</v>
      </c>
      <c r="F15" s="37"/>
    </row>
    <row r="16" spans="1:7" x14ac:dyDescent="0.3">
      <c r="A16" s="434" t="s">
        <v>206</v>
      </c>
      <c r="B16" s="38">
        <v>0</v>
      </c>
      <c r="C16" s="38">
        <v>0</v>
      </c>
      <c r="D16" s="38">
        <v>0</v>
      </c>
      <c r="E16" s="435">
        <v>0</v>
      </c>
    </row>
    <row r="17" spans="1:7" ht="15.75" customHeight="1" x14ac:dyDescent="0.3">
      <c r="A17" s="434" t="s">
        <v>207</v>
      </c>
      <c r="B17" s="38">
        <v>850000</v>
      </c>
      <c r="C17" s="38">
        <v>850000</v>
      </c>
      <c r="D17" s="38">
        <v>768219</v>
      </c>
      <c r="E17" s="435">
        <f t="shared" si="5"/>
        <v>90.378705882352932</v>
      </c>
      <c r="G17" s="40"/>
    </row>
    <row r="18" spans="1:7" x14ac:dyDescent="0.3">
      <c r="A18" s="434" t="s">
        <v>208</v>
      </c>
      <c r="B18" s="38">
        <v>400000</v>
      </c>
      <c r="C18" s="38">
        <v>400000</v>
      </c>
      <c r="D18" s="38">
        <v>275706</v>
      </c>
      <c r="E18" s="435">
        <f t="shared" si="5"/>
        <v>68.926500000000004</v>
      </c>
    </row>
    <row r="19" spans="1:7" x14ac:dyDescent="0.3">
      <c r="A19" s="434" t="s">
        <v>209</v>
      </c>
      <c r="B19" s="38">
        <v>5500000</v>
      </c>
      <c r="C19" s="38">
        <v>5500000</v>
      </c>
      <c r="D19" s="38">
        <v>4582096</v>
      </c>
      <c r="E19" s="435">
        <f t="shared" si="5"/>
        <v>83.310836363636369</v>
      </c>
    </row>
    <row r="20" spans="1:7" x14ac:dyDescent="0.3">
      <c r="A20" s="434" t="s">
        <v>210</v>
      </c>
      <c r="B20" s="38">
        <v>1600000</v>
      </c>
      <c r="C20" s="38">
        <v>1200000</v>
      </c>
      <c r="D20" s="38">
        <v>1103942</v>
      </c>
      <c r="E20" s="435">
        <f t="shared" si="5"/>
        <v>91.995166666666663</v>
      </c>
    </row>
    <row r="21" spans="1:7" x14ac:dyDescent="0.3">
      <c r="A21" s="434" t="s">
        <v>213</v>
      </c>
      <c r="B21" s="38">
        <v>0</v>
      </c>
      <c r="C21" s="38">
        <v>0</v>
      </c>
      <c r="D21" s="38">
        <v>0</v>
      </c>
      <c r="E21" s="435">
        <v>0</v>
      </c>
    </row>
    <row r="22" spans="1:7" x14ac:dyDescent="0.3">
      <c r="A22" s="434" t="s">
        <v>211</v>
      </c>
      <c r="B22" s="38">
        <v>1000000</v>
      </c>
      <c r="C22" s="38">
        <v>1000000</v>
      </c>
      <c r="D22" s="38">
        <v>910832</v>
      </c>
      <c r="E22" s="435">
        <f t="shared" si="5"/>
        <v>91.083199999999991</v>
      </c>
    </row>
    <row r="23" spans="1:7" x14ac:dyDescent="0.3">
      <c r="A23" s="434" t="s">
        <v>212</v>
      </c>
      <c r="B23" s="38">
        <v>1000000</v>
      </c>
      <c r="C23" s="38">
        <v>1200000</v>
      </c>
      <c r="D23" s="38">
        <v>629637</v>
      </c>
      <c r="E23" s="435">
        <f t="shared" si="5"/>
        <v>52.469750000000005</v>
      </c>
    </row>
    <row r="24" spans="1:7" s="43" customFormat="1" ht="16.5" customHeight="1" x14ac:dyDescent="0.3">
      <c r="A24" s="436" t="s">
        <v>214</v>
      </c>
      <c r="B24" s="42">
        <v>2500000</v>
      </c>
      <c r="C24" s="38">
        <v>2700000</v>
      </c>
      <c r="D24" s="38">
        <v>2314019</v>
      </c>
      <c r="E24" s="435">
        <f t="shared" si="5"/>
        <v>85.704407407407416</v>
      </c>
      <c r="F24" s="37"/>
    </row>
    <row r="25" spans="1:7" s="43" customFormat="1" x14ac:dyDescent="0.3">
      <c r="A25" s="436" t="s">
        <v>215</v>
      </c>
      <c r="B25" s="42">
        <v>5500000</v>
      </c>
      <c r="C25" s="42">
        <v>5542000</v>
      </c>
      <c r="D25" s="42">
        <v>6280698</v>
      </c>
      <c r="E25" s="435">
        <f t="shared" si="5"/>
        <v>113.3290869722122</v>
      </c>
      <c r="F25" s="37"/>
    </row>
    <row r="26" spans="1:7" s="43" customFormat="1" x14ac:dyDescent="0.3">
      <c r="A26" s="436" t="s">
        <v>266</v>
      </c>
      <c r="B26" s="42">
        <v>4499213</v>
      </c>
      <c r="C26" s="42">
        <v>4499213</v>
      </c>
      <c r="D26" s="42">
        <v>747480</v>
      </c>
      <c r="E26" s="435">
        <f t="shared" si="5"/>
        <v>16.613572195848477</v>
      </c>
      <c r="F26" s="37"/>
    </row>
    <row r="27" spans="1:7" x14ac:dyDescent="0.3">
      <c r="A27" s="434" t="s">
        <v>216</v>
      </c>
      <c r="B27" s="38">
        <v>300000</v>
      </c>
      <c r="C27" s="38">
        <v>300000</v>
      </c>
      <c r="D27" s="38">
        <v>39270</v>
      </c>
      <c r="E27" s="435">
        <f t="shared" si="5"/>
        <v>13.089999999999998</v>
      </c>
    </row>
    <row r="28" spans="1:7" x14ac:dyDescent="0.3">
      <c r="A28" s="434" t="s">
        <v>217</v>
      </c>
      <c r="B28" s="38">
        <v>100000</v>
      </c>
      <c r="C28" s="38">
        <v>100000</v>
      </c>
      <c r="D28" s="38">
        <v>50000</v>
      </c>
      <c r="E28" s="435">
        <f t="shared" si="5"/>
        <v>50</v>
      </c>
    </row>
    <row r="29" spans="1:7" s="43" customFormat="1" x14ac:dyDescent="0.3">
      <c r="A29" s="436" t="s">
        <v>875</v>
      </c>
      <c r="B29" s="42">
        <v>5000000</v>
      </c>
      <c r="C29" s="42">
        <v>5135270</v>
      </c>
      <c r="D29" s="42">
        <f>4201586-D30</f>
        <v>4159066</v>
      </c>
      <c r="E29" s="435">
        <f t="shared" si="5"/>
        <v>80.990210836041726</v>
      </c>
      <c r="F29" s="37"/>
    </row>
    <row r="30" spans="1:7" s="43" customFormat="1" x14ac:dyDescent="0.3">
      <c r="A30" s="436" t="s">
        <v>267</v>
      </c>
      <c r="B30" s="42">
        <v>1298672</v>
      </c>
      <c r="C30" s="42">
        <v>1298672</v>
      </c>
      <c r="D30" s="42">
        <v>42520</v>
      </c>
      <c r="E30" s="435">
        <f t="shared" si="5"/>
        <v>3.2741138640087724</v>
      </c>
      <c r="F30" s="37"/>
    </row>
    <row r="31" spans="1:7" x14ac:dyDescent="0.3">
      <c r="A31" s="434" t="s">
        <v>218</v>
      </c>
      <c r="B31" s="38">
        <v>1500000</v>
      </c>
      <c r="C31" s="38">
        <v>2850000</v>
      </c>
      <c r="D31" s="38">
        <v>2751000</v>
      </c>
      <c r="E31" s="435">
        <f t="shared" si="5"/>
        <v>96.526315789473685</v>
      </c>
    </row>
    <row r="32" spans="1:7" x14ac:dyDescent="0.3">
      <c r="A32" s="434" t="s">
        <v>226</v>
      </c>
      <c r="B32" s="38">
        <v>0</v>
      </c>
      <c r="C32" s="38">
        <v>0</v>
      </c>
      <c r="D32" s="38">
        <v>0</v>
      </c>
      <c r="E32" s="435">
        <v>0</v>
      </c>
    </row>
    <row r="33" spans="1:7" x14ac:dyDescent="0.3">
      <c r="A33" s="434" t="s">
        <v>219</v>
      </c>
      <c r="B33" s="38">
        <v>950000</v>
      </c>
      <c r="C33" s="38">
        <v>950000</v>
      </c>
      <c r="D33" s="38">
        <v>853420</v>
      </c>
      <c r="E33" s="435">
        <f t="shared" si="5"/>
        <v>89.833684210526314</v>
      </c>
    </row>
    <row r="34" spans="1:7" x14ac:dyDescent="0.3">
      <c r="A34" s="434"/>
      <c r="B34" s="38"/>
      <c r="C34" s="38"/>
      <c r="D34" s="38"/>
      <c r="E34" s="435"/>
    </row>
    <row r="35" spans="1:7" x14ac:dyDescent="0.3">
      <c r="A35" s="432" t="s">
        <v>880</v>
      </c>
      <c r="B35" s="39">
        <f>SUM(B36:B38)</f>
        <v>14443117</v>
      </c>
      <c r="C35" s="39">
        <f t="shared" ref="C35:D35" si="6">SUM(C36:C38)</f>
        <v>13145321</v>
      </c>
      <c r="D35" s="39">
        <f t="shared" si="6"/>
        <v>12720642</v>
      </c>
      <c r="E35" s="366">
        <f t="shared" si="5"/>
        <v>96.769352380211942</v>
      </c>
    </row>
    <row r="36" spans="1:7" ht="31.2" x14ac:dyDescent="0.3">
      <c r="A36" s="437" t="s">
        <v>200</v>
      </c>
      <c r="B36" s="38">
        <f>'7. sz. tábla'!B5</f>
        <v>14343117</v>
      </c>
      <c r="C36" s="38">
        <f>'7. sz. tábla'!C5</f>
        <v>13015321</v>
      </c>
      <c r="D36" s="38">
        <f>'7. sz. tábla'!D5</f>
        <v>12590642</v>
      </c>
      <c r="E36" s="435">
        <f t="shared" si="5"/>
        <v>96.737083933619459</v>
      </c>
      <c r="G36" s="40"/>
    </row>
    <row r="37" spans="1:7" ht="31.2" x14ac:dyDescent="0.3">
      <c r="A37" s="437" t="s">
        <v>196</v>
      </c>
      <c r="B37" s="38">
        <f>'7. sz. tábla'!B10</f>
        <v>100000</v>
      </c>
      <c r="C37" s="38">
        <f>'7. sz. tábla'!C10</f>
        <v>130000</v>
      </c>
      <c r="D37" s="38">
        <f>'7. sz. tábla'!D10</f>
        <v>130000</v>
      </c>
      <c r="E37" s="435">
        <f t="shared" si="5"/>
        <v>100</v>
      </c>
    </row>
    <row r="38" spans="1:7" ht="31.2" x14ac:dyDescent="0.3">
      <c r="A38" s="437" t="s">
        <v>201</v>
      </c>
      <c r="B38" s="38">
        <v>0</v>
      </c>
      <c r="C38" s="38">
        <v>0</v>
      </c>
      <c r="D38" s="38">
        <v>0</v>
      </c>
      <c r="E38" s="435">
        <v>0</v>
      </c>
    </row>
    <row r="39" spans="1:7" ht="14.25" customHeight="1" x14ac:dyDescent="0.3">
      <c r="A39" s="79"/>
      <c r="B39" s="79"/>
      <c r="C39" s="79"/>
      <c r="D39" s="79"/>
      <c r="E39" s="435"/>
    </row>
    <row r="40" spans="1:7" x14ac:dyDescent="0.3">
      <c r="A40" s="431" t="s">
        <v>202</v>
      </c>
      <c r="B40" s="39">
        <f>SUM(B41:B42)</f>
        <v>3454000</v>
      </c>
      <c r="C40" s="39">
        <f t="shared" ref="C40:D40" si="7">SUM(C41:C42)</f>
        <v>3454000</v>
      </c>
      <c r="D40" s="39">
        <f t="shared" si="7"/>
        <v>3104395</v>
      </c>
      <c r="E40" s="366">
        <f t="shared" si="5"/>
        <v>89.878257093225244</v>
      </c>
    </row>
    <row r="41" spans="1:7" ht="21.75" customHeight="1" x14ac:dyDescent="0.3">
      <c r="A41" s="433" t="s">
        <v>238</v>
      </c>
      <c r="B41" s="38">
        <v>3112000</v>
      </c>
      <c r="C41" s="38">
        <v>3112000</v>
      </c>
      <c r="D41" s="38">
        <v>2762395</v>
      </c>
      <c r="E41" s="435">
        <f t="shared" si="5"/>
        <v>88.765906169665811</v>
      </c>
    </row>
    <row r="42" spans="1:7" ht="18.75" customHeight="1" x14ac:dyDescent="0.3">
      <c r="A42" s="433" t="s">
        <v>227</v>
      </c>
      <c r="B42" s="41">
        <v>342000</v>
      </c>
      <c r="C42" s="41">
        <v>342000</v>
      </c>
      <c r="D42" s="41">
        <v>342000</v>
      </c>
      <c r="E42" s="435">
        <f t="shared" si="5"/>
        <v>100</v>
      </c>
    </row>
    <row r="43" spans="1:7" x14ac:dyDescent="0.3">
      <c r="A43" s="79"/>
      <c r="B43" s="79"/>
      <c r="C43" s="79"/>
      <c r="D43" s="79"/>
      <c r="E43" s="435"/>
    </row>
    <row r="44" spans="1:7" x14ac:dyDescent="0.3">
      <c r="A44" s="431" t="s">
        <v>203</v>
      </c>
      <c r="B44" s="39">
        <f>B6+B9+B12+B35+B40</f>
        <v>81874314</v>
      </c>
      <c r="C44" s="39">
        <f t="shared" ref="C44:D44" si="8">C6+C9+C12+C35+C40</f>
        <v>83493907</v>
      </c>
      <c r="D44" s="39">
        <f t="shared" si="8"/>
        <v>69555160</v>
      </c>
      <c r="E44" s="435">
        <f t="shared" si="5"/>
        <v>83.305671634218768</v>
      </c>
    </row>
  </sheetData>
  <sheetProtection selectLockedCells="1" selectUnlockedCells="1"/>
  <mergeCells count="1">
    <mergeCell ref="A1:E2"/>
  </mergeCells>
  <phoneticPr fontId="20" type="noConversion"/>
  <printOptions horizontalCentered="1"/>
  <pageMargins left="0.70866141732283472" right="0.74803149606299213" top="1.1811023622047245" bottom="0.98425196850393704" header="0.51181102362204722" footer="0.51181102362204722"/>
  <pageSetup paperSize="9" scale="69" firstPageNumber="0" orientation="portrait" r:id="rId1"/>
  <headerFooter alignWithMargins="0">
    <oddHeader>&amp;L&amp;"Times New Roman,Normál"&amp;12Pécsely Község Önkormányzata&amp;C&amp;"Times New Roman,Normál"&amp;12 6. melléklet
az önkormányzat 2019. évi költségvetési gazdálkodási beszámolójáról szóló
9/2020. (VII. 07.)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5"/>
  </sheetPr>
  <dimension ref="A1:E80"/>
  <sheetViews>
    <sheetView view="pageLayout" zoomScaleNormal="100" zoomScaleSheetLayoutView="80" workbookViewId="0">
      <selection sqref="A1:E1"/>
    </sheetView>
  </sheetViews>
  <sheetFormatPr defaultColWidth="9.109375" defaultRowHeight="15.75" customHeight="1" x14ac:dyDescent="0.3"/>
  <cols>
    <col min="1" max="1" width="52.5546875" style="25" customWidth="1"/>
    <col min="2" max="2" width="18.44140625" style="26" customWidth="1"/>
    <col min="3" max="3" width="18" style="27" customWidth="1"/>
    <col min="4" max="4" width="17.33203125" style="27" customWidth="1"/>
    <col min="5" max="5" width="10" style="27" customWidth="1"/>
    <col min="6" max="6" width="10.33203125" style="26" customWidth="1"/>
    <col min="7" max="7" width="16.88671875" style="26" customWidth="1"/>
    <col min="8" max="8" width="15.6640625" style="26" customWidth="1"/>
    <col min="9" max="9" width="11.44140625" style="26" customWidth="1"/>
    <col min="10" max="10" width="11" style="26" customWidth="1"/>
    <col min="11" max="11" width="13.6640625" style="26" customWidth="1"/>
    <col min="12" max="12" width="16.33203125" style="26" customWidth="1"/>
    <col min="13" max="13" width="14.33203125" style="26" customWidth="1"/>
    <col min="14" max="14" width="13" style="26" customWidth="1"/>
    <col min="15" max="15" width="14.109375" style="26" customWidth="1"/>
    <col min="16" max="16" width="13.5546875" style="26" customWidth="1"/>
    <col min="17" max="16384" width="9.109375" style="26"/>
  </cols>
  <sheetData>
    <row r="1" spans="1:5" ht="39" customHeight="1" x14ac:dyDescent="0.3">
      <c r="A1" s="537" t="s">
        <v>835</v>
      </c>
      <c r="B1" s="537"/>
      <c r="C1" s="537"/>
      <c r="D1" s="537"/>
      <c r="E1" s="537"/>
    </row>
    <row r="4" spans="1:5" s="18" customFormat="1" ht="63.75" customHeight="1" x14ac:dyDescent="0.25">
      <c r="A4" s="422" t="s">
        <v>176</v>
      </c>
      <c r="B4" s="356" t="str">
        <f>'4.sz.tábla'!B6</f>
        <v>2019. évi eredeti előirányzat</v>
      </c>
      <c r="C4" s="356" t="str">
        <f>'4.sz.tábla'!C6</f>
        <v>2019. évi módosított előirányzat IV.</v>
      </c>
      <c r="D4" s="356" t="str">
        <f>'4.sz.tábla'!D6</f>
        <v>2019. évi teljesítés</v>
      </c>
      <c r="E4" s="357" t="s">
        <v>398</v>
      </c>
    </row>
    <row r="5" spans="1:5" s="18" customFormat="1" ht="34.5" customHeight="1" x14ac:dyDescent="0.25">
      <c r="A5" s="464" t="s">
        <v>228</v>
      </c>
      <c r="B5" s="29">
        <f>SUM(B6:B9)</f>
        <v>14343117</v>
      </c>
      <c r="C5" s="29">
        <f>SUM(C6:C9)</f>
        <v>13015321</v>
      </c>
      <c r="D5" s="29">
        <f>SUM(D6:D9)</f>
        <v>12590642</v>
      </c>
      <c r="E5" s="465">
        <f>D5/C5*100</f>
        <v>96.737083933619459</v>
      </c>
    </row>
    <row r="6" spans="1:5" s="18" customFormat="1" ht="18" customHeight="1" x14ac:dyDescent="0.3">
      <c r="A6" s="466" t="s">
        <v>229</v>
      </c>
      <c r="B6" s="28">
        <v>6322531</v>
      </c>
      <c r="C6" s="28">
        <v>5056789</v>
      </c>
      <c r="D6" s="28">
        <v>4647111</v>
      </c>
      <c r="E6" s="467">
        <f>D6/C6*100</f>
        <v>91.89845571962762</v>
      </c>
    </row>
    <row r="7" spans="1:5" s="18" customFormat="1" ht="18" customHeight="1" x14ac:dyDescent="0.3">
      <c r="A7" s="468" t="s">
        <v>230</v>
      </c>
      <c r="B7" s="28">
        <v>6970586</v>
      </c>
      <c r="C7" s="28">
        <v>6970586</v>
      </c>
      <c r="D7" s="28">
        <v>6970585</v>
      </c>
      <c r="E7" s="467">
        <f t="shared" ref="E7:E13" si="0">D7/C7*100</f>
        <v>99.999985654003837</v>
      </c>
    </row>
    <row r="8" spans="1:5" ht="31.2" x14ac:dyDescent="0.3">
      <c r="A8" s="466" t="s">
        <v>243</v>
      </c>
      <c r="B8" s="28">
        <v>900000</v>
      </c>
      <c r="C8" s="28">
        <v>837946</v>
      </c>
      <c r="D8" s="28">
        <v>837946</v>
      </c>
      <c r="E8" s="467">
        <f t="shared" si="0"/>
        <v>100</v>
      </c>
    </row>
    <row r="9" spans="1:5" ht="16.5" customHeight="1" x14ac:dyDescent="0.3">
      <c r="A9" s="469" t="s">
        <v>252</v>
      </c>
      <c r="B9" s="28">
        <v>150000</v>
      </c>
      <c r="C9" s="28">
        <v>150000</v>
      </c>
      <c r="D9" s="28">
        <v>135000</v>
      </c>
      <c r="E9" s="467">
        <f t="shared" si="0"/>
        <v>90</v>
      </c>
    </row>
    <row r="10" spans="1:5" ht="33" customHeight="1" x14ac:dyDescent="0.3">
      <c r="A10" s="464" t="s">
        <v>231</v>
      </c>
      <c r="B10" s="29">
        <f>SUM(B11:B12)</f>
        <v>100000</v>
      </c>
      <c r="C10" s="29">
        <f>SUM(C11:C13)</f>
        <v>130000</v>
      </c>
      <c r="D10" s="29">
        <f>SUM(D11:D13)</f>
        <v>130000</v>
      </c>
      <c r="E10" s="465">
        <f t="shared" si="0"/>
        <v>100</v>
      </c>
    </row>
    <row r="11" spans="1:5" ht="16.5" customHeight="1" x14ac:dyDescent="0.3">
      <c r="A11" s="470" t="s">
        <v>231</v>
      </c>
      <c r="B11" s="123">
        <v>100000</v>
      </c>
      <c r="C11" s="123">
        <v>0</v>
      </c>
      <c r="D11" s="123">
        <v>0</v>
      </c>
      <c r="E11" s="467">
        <v>0</v>
      </c>
    </row>
    <row r="12" spans="1:5" ht="16.5" customHeight="1" x14ac:dyDescent="0.3">
      <c r="A12" s="471" t="s">
        <v>878</v>
      </c>
      <c r="B12" s="28">
        <v>0</v>
      </c>
      <c r="C12" s="28">
        <v>100000</v>
      </c>
      <c r="D12" s="28">
        <v>100000</v>
      </c>
      <c r="E12" s="467">
        <f t="shared" si="0"/>
        <v>100</v>
      </c>
    </row>
    <row r="13" spans="1:5" ht="31.2" x14ac:dyDescent="0.3">
      <c r="A13" s="466" t="s">
        <v>261</v>
      </c>
      <c r="B13" s="28">
        <v>0</v>
      </c>
      <c r="C13" s="28">
        <v>30000</v>
      </c>
      <c r="D13" s="28">
        <v>30000</v>
      </c>
      <c r="E13" s="467">
        <f t="shared" si="0"/>
        <v>100</v>
      </c>
    </row>
    <row r="14" spans="1:5" ht="15.6" x14ac:dyDescent="0.3">
      <c r="A14" s="471"/>
      <c r="B14" s="28"/>
      <c r="C14" s="110"/>
      <c r="D14" s="110"/>
      <c r="E14" s="110"/>
    </row>
    <row r="15" spans="1:5" ht="16.5" customHeight="1" x14ac:dyDescent="0.3">
      <c r="A15" s="471"/>
      <c r="B15" s="28"/>
      <c r="C15" s="110"/>
      <c r="D15" s="110"/>
      <c r="E15" s="110"/>
    </row>
    <row r="16" spans="1:5" ht="16.5" customHeight="1" x14ac:dyDescent="0.3">
      <c r="A16" s="471"/>
      <c r="B16" s="28"/>
      <c r="C16" s="110"/>
      <c r="D16" s="110"/>
      <c r="E16" s="110"/>
    </row>
    <row r="17" spans="1:5" ht="21.75" customHeight="1" x14ac:dyDescent="0.3">
      <c r="A17" s="464" t="s">
        <v>71</v>
      </c>
      <c r="B17" s="29">
        <f>B10+B5</f>
        <v>14443117</v>
      </c>
      <c r="C17" s="29">
        <f>C10+C5</f>
        <v>13145321</v>
      </c>
      <c r="D17" s="29">
        <f>D10+D5</f>
        <v>12720642</v>
      </c>
      <c r="E17" s="465">
        <f t="shared" ref="E17" si="1">D17/C17*100</f>
        <v>96.769352380211942</v>
      </c>
    </row>
    <row r="18" spans="1:5" ht="15" customHeight="1" x14ac:dyDescent="0.3">
      <c r="A18" s="30"/>
      <c r="B18" s="19"/>
    </row>
    <row r="19" spans="1:5" ht="16.5" customHeight="1" x14ac:dyDescent="0.3">
      <c r="A19" s="30"/>
      <c r="B19" s="19"/>
    </row>
    <row r="20" spans="1:5" ht="16.5" customHeight="1" x14ac:dyDescent="0.3">
      <c r="A20" s="30"/>
      <c r="B20" s="19"/>
    </row>
    <row r="21" spans="1:5" ht="16.5" customHeight="1" x14ac:dyDescent="0.3">
      <c r="A21" s="30"/>
      <c r="B21" s="19"/>
    </row>
    <row r="22" spans="1:5" ht="16.5" customHeight="1" x14ac:dyDescent="0.3">
      <c r="A22" s="30"/>
      <c r="B22" s="19"/>
    </row>
    <row r="23" spans="1:5" ht="16.5" customHeight="1" x14ac:dyDescent="0.3">
      <c r="A23" s="30"/>
      <c r="B23" s="19"/>
    </row>
    <row r="24" spans="1:5" ht="16.5" customHeight="1" x14ac:dyDescent="0.3">
      <c r="A24" s="30"/>
      <c r="B24" s="19"/>
    </row>
    <row r="25" spans="1:5" ht="16.5" customHeight="1" x14ac:dyDescent="0.3">
      <c r="A25" s="30"/>
      <c r="B25" s="19"/>
    </row>
    <row r="26" spans="1:5" ht="16.5" customHeight="1" x14ac:dyDescent="0.3">
      <c r="A26" s="30"/>
      <c r="B26" s="19"/>
    </row>
    <row r="27" spans="1:5" ht="27.75" customHeight="1" x14ac:dyDescent="0.3">
      <c r="A27" s="30"/>
      <c r="B27" s="19"/>
    </row>
    <row r="28" spans="1:5" ht="29.25" customHeight="1" x14ac:dyDescent="0.3">
      <c r="A28" s="30"/>
      <c r="B28" s="19"/>
    </row>
    <row r="29" spans="1:5" ht="16.5" customHeight="1" x14ac:dyDescent="0.3">
      <c r="A29" s="30"/>
      <c r="B29" s="19"/>
    </row>
    <row r="30" spans="1:5" ht="16.5" customHeight="1" x14ac:dyDescent="0.3">
      <c r="A30" s="30"/>
      <c r="B30" s="19"/>
    </row>
    <row r="31" spans="1:5" ht="21" customHeight="1" x14ac:dyDescent="0.3">
      <c r="A31" s="30"/>
      <c r="B31" s="19"/>
    </row>
    <row r="32" spans="1:5" ht="16.5" customHeight="1" x14ac:dyDescent="0.3">
      <c r="A32" s="30"/>
      <c r="B32" s="19"/>
    </row>
    <row r="33" spans="1:4" ht="16.5" customHeight="1" x14ac:dyDescent="0.3">
      <c r="A33" s="30"/>
      <c r="B33" s="19"/>
    </row>
    <row r="34" spans="1:4" ht="18.75" customHeight="1" x14ac:dyDescent="0.3">
      <c r="A34" s="30"/>
      <c r="B34" s="19"/>
    </row>
    <row r="35" spans="1:4" ht="16.5" customHeight="1" x14ac:dyDescent="0.3">
      <c r="A35" s="30"/>
      <c r="B35" s="19"/>
    </row>
    <row r="36" spans="1:4" ht="18" customHeight="1" x14ac:dyDescent="0.3">
      <c r="A36" s="30"/>
      <c r="B36" s="19"/>
    </row>
    <row r="37" spans="1:4" ht="30" customHeight="1" x14ac:dyDescent="0.3">
      <c r="A37" s="31"/>
      <c r="B37" s="19"/>
    </row>
    <row r="38" spans="1:4" ht="17.25" customHeight="1" x14ac:dyDescent="0.3">
      <c r="A38" s="30"/>
      <c r="B38" s="19"/>
    </row>
    <row r="39" spans="1:4" ht="17.25" customHeight="1" x14ac:dyDescent="0.3">
      <c r="A39" s="30"/>
      <c r="B39" s="20"/>
    </row>
    <row r="40" spans="1:4" ht="17.25" customHeight="1" x14ac:dyDescent="0.3">
      <c r="A40" s="30"/>
      <c r="B40" s="20"/>
    </row>
    <row r="41" spans="1:4" s="18" customFormat="1" ht="63.75" customHeight="1" x14ac:dyDescent="0.25">
      <c r="A41" s="21"/>
      <c r="B41" s="15"/>
      <c r="C41" s="22"/>
      <c r="D41" s="22"/>
    </row>
    <row r="42" spans="1:4" ht="29.25" customHeight="1" x14ac:dyDescent="0.3">
      <c r="A42" s="31"/>
      <c r="B42" s="19"/>
    </row>
    <row r="43" spans="1:4" ht="19.5" customHeight="1" x14ac:dyDescent="0.3">
      <c r="A43" s="31"/>
      <c r="B43" s="19"/>
    </row>
    <row r="44" spans="1:4" ht="18" customHeight="1" x14ac:dyDescent="0.3">
      <c r="A44" s="30"/>
      <c r="B44" s="19"/>
    </row>
    <row r="45" spans="1:4" ht="16.5" customHeight="1" x14ac:dyDescent="0.3">
      <c r="A45" s="31"/>
      <c r="B45" s="19"/>
    </row>
    <row r="46" spans="1:4" ht="18" customHeight="1" x14ac:dyDescent="0.3">
      <c r="A46" s="30"/>
      <c r="B46" s="19"/>
    </row>
    <row r="47" spans="1:4" ht="30" customHeight="1" x14ac:dyDescent="0.3">
      <c r="A47" s="31"/>
      <c r="B47" s="19"/>
    </row>
    <row r="48" spans="1:4" ht="18" customHeight="1" x14ac:dyDescent="0.3">
      <c r="A48" s="31"/>
      <c r="B48" s="19"/>
    </row>
    <row r="49" spans="1:2" ht="21" customHeight="1" x14ac:dyDescent="0.3">
      <c r="A49" s="1"/>
      <c r="B49" s="19"/>
    </row>
    <row r="50" spans="1:2" ht="18" customHeight="1" x14ac:dyDescent="0.3">
      <c r="A50" s="32"/>
      <c r="B50" s="19"/>
    </row>
    <row r="51" spans="1:2" ht="15.6" x14ac:dyDescent="0.3">
      <c r="A51" s="32"/>
      <c r="B51" s="19"/>
    </row>
    <row r="52" spans="1:2" ht="15.75" customHeight="1" x14ac:dyDescent="0.3">
      <c r="A52" s="32"/>
      <c r="B52" s="19"/>
    </row>
    <row r="53" spans="1:2" ht="16.5" customHeight="1" x14ac:dyDescent="0.3">
      <c r="A53" s="32"/>
      <c r="B53" s="19"/>
    </row>
    <row r="54" spans="1:2" ht="18" customHeight="1" x14ac:dyDescent="0.3">
      <c r="A54" s="33"/>
      <c r="B54" s="19"/>
    </row>
    <row r="55" spans="1:2" ht="33" customHeight="1" x14ac:dyDescent="0.3">
      <c r="A55" s="32"/>
      <c r="B55" s="19"/>
    </row>
    <row r="56" spans="1:2" ht="15.75" customHeight="1" x14ac:dyDescent="0.3">
      <c r="A56" s="32"/>
      <c r="B56" s="19"/>
    </row>
    <row r="57" spans="1:2" ht="15.75" customHeight="1" x14ac:dyDescent="0.3">
      <c r="A57" s="32"/>
      <c r="B57" s="19"/>
    </row>
    <row r="58" spans="1:2" ht="15.75" customHeight="1" x14ac:dyDescent="0.3">
      <c r="A58" s="32"/>
      <c r="B58" s="19"/>
    </row>
    <row r="59" spans="1:2" ht="15.75" customHeight="1" x14ac:dyDescent="0.3">
      <c r="A59" s="32"/>
      <c r="B59" s="19"/>
    </row>
    <row r="60" spans="1:2" ht="15.75" customHeight="1" x14ac:dyDescent="0.3">
      <c r="A60" s="32"/>
      <c r="B60" s="19"/>
    </row>
    <row r="61" spans="1:2" ht="15.75" customHeight="1" x14ac:dyDescent="0.3">
      <c r="A61" s="32"/>
      <c r="B61" s="19"/>
    </row>
    <row r="62" spans="1:2" ht="15.75" customHeight="1" x14ac:dyDescent="0.3">
      <c r="A62" s="32"/>
      <c r="B62" s="19"/>
    </row>
    <row r="63" spans="1:2" ht="15.75" customHeight="1" x14ac:dyDescent="0.3">
      <c r="A63" s="32"/>
      <c r="B63" s="19"/>
    </row>
    <row r="64" spans="1:2" ht="15.75" customHeight="1" x14ac:dyDescent="0.3">
      <c r="A64" s="32"/>
      <c r="B64" s="19"/>
    </row>
    <row r="65" spans="1:5" ht="15.75" customHeight="1" x14ac:dyDescent="0.3">
      <c r="A65" s="32"/>
      <c r="B65" s="19"/>
    </row>
    <row r="66" spans="1:5" ht="15.75" customHeight="1" x14ac:dyDescent="0.3">
      <c r="A66" s="32"/>
      <c r="B66" s="19"/>
    </row>
    <row r="67" spans="1:5" ht="15.75" customHeight="1" x14ac:dyDescent="0.3">
      <c r="A67" s="32"/>
      <c r="B67" s="19"/>
    </row>
    <row r="68" spans="1:5" ht="15.75" customHeight="1" x14ac:dyDescent="0.3">
      <c r="A68" s="32"/>
      <c r="B68" s="19"/>
    </row>
    <row r="69" spans="1:5" ht="15.75" customHeight="1" x14ac:dyDescent="0.3">
      <c r="A69" s="32"/>
      <c r="B69" s="19"/>
    </row>
    <row r="70" spans="1:5" ht="15.75" customHeight="1" x14ac:dyDescent="0.3">
      <c r="A70" s="1"/>
      <c r="B70" s="19"/>
    </row>
    <row r="71" spans="1:5" ht="15.75" customHeight="1" x14ac:dyDescent="0.3">
      <c r="A71" s="1"/>
      <c r="B71" s="19"/>
    </row>
    <row r="72" spans="1:5" ht="15.75" customHeight="1" x14ac:dyDescent="0.3">
      <c r="A72" s="1"/>
      <c r="B72" s="19"/>
    </row>
    <row r="73" spans="1:5" ht="15.75" customHeight="1" x14ac:dyDescent="0.3">
      <c r="A73" s="1"/>
      <c r="B73" s="19"/>
    </row>
    <row r="74" spans="1:5" ht="15.75" customHeight="1" x14ac:dyDescent="0.3">
      <c r="A74" s="1"/>
      <c r="B74" s="19"/>
    </row>
    <row r="75" spans="1:5" ht="15.75" customHeight="1" x14ac:dyDescent="0.3">
      <c r="A75" s="1"/>
      <c r="B75" s="19"/>
    </row>
    <row r="76" spans="1:5" ht="15.75" customHeight="1" x14ac:dyDescent="0.3">
      <c r="A76" s="1"/>
      <c r="B76" s="19"/>
    </row>
    <row r="77" spans="1:5" ht="15.75" customHeight="1" x14ac:dyDescent="0.3">
      <c r="A77" s="1"/>
      <c r="B77" s="19"/>
    </row>
    <row r="78" spans="1:5" ht="15.75" customHeight="1" x14ac:dyDescent="0.3">
      <c r="A78" s="1"/>
      <c r="B78" s="19"/>
    </row>
    <row r="79" spans="1:5" s="35" customFormat="1" ht="20.25" customHeight="1" x14ac:dyDescent="0.3">
      <c r="A79" s="23"/>
      <c r="B79" s="24"/>
      <c r="C79" s="34"/>
      <c r="D79" s="34"/>
      <c r="E79" s="34"/>
    </row>
    <row r="80" spans="1:5" ht="20.25" customHeight="1" x14ac:dyDescent="0.3">
      <c r="A80" s="36"/>
    </row>
  </sheetData>
  <sheetProtection selectLockedCells="1" selectUnlockedCells="1"/>
  <mergeCells count="1">
    <mergeCell ref="A1:E1"/>
  </mergeCells>
  <phoneticPr fontId="20" type="noConversion"/>
  <printOptions horizontalCentered="1"/>
  <pageMargins left="0.23622047244094491" right="0.23622047244094491" top="1.6929133858267718" bottom="0.39370078740157483" header="0.82677165354330717" footer="0.51181102362204722"/>
  <pageSetup paperSize="9" scale="75" firstPageNumber="0" orientation="portrait" r:id="rId1"/>
  <headerFooter alignWithMargins="0">
    <oddHeader>&amp;L&amp;"Times New Roman,Normál"&amp;12Pécsely Község Önkormányzata&amp;C&amp;"Times New Roman,Normál"&amp;12
 7. melléklet
az önkormányzat 2019. évi költségvetési gazdálkodási beszámolójáról szóló
9/2020. (VII. 07.) önkormányzati rendeletéhez</oddHeader>
  </headerFooter>
  <rowBreaks count="2" manualBreakCount="2">
    <brk id="38" max="3" man="1"/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7"/>
  </sheetPr>
  <dimension ref="A1:H162"/>
  <sheetViews>
    <sheetView view="pageLayout" zoomScaleNormal="75" zoomScaleSheetLayoutView="150" workbookViewId="0">
      <selection sqref="A1:E1"/>
    </sheetView>
  </sheetViews>
  <sheetFormatPr defaultColWidth="9.109375" defaultRowHeight="15.6" x14ac:dyDescent="0.3"/>
  <cols>
    <col min="1" max="1" width="42" style="7" customWidth="1"/>
    <col min="2" max="2" width="18.5546875" style="7" customWidth="1"/>
    <col min="3" max="3" width="17.88671875" style="7" customWidth="1"/>
    <col min="4" max="4" width="15.44140625" style="7" customWidth="1"/>
    <col min="5" max="5" width="7.44140625" style="7" customWidth="1"/>
    <col min="6" max="6" width="9.109375" style="7"/>
    <col min="7" max="7" width="10.109375" style="7" bestFit="1" customWidth="1"/>
    <col min="8" max="8" width="13" style="7" customWidth="1"/>
    <col min="9" max="9" width="13.88671875" style="7" customWidth="1"/>
    <col min="10" max="10" width="11.44140625" style="7" customWidth="1"/>
    <col min="11" max="11" width="12" style="7" customWidth="1"/>
    <col min="12" max="12" width="12.5546875" style="7" customWidth="1"/>
    <col min="13" max="13" width="13.109375" style="7" customWidth="1"/>
    <col min="14" max="16384" width="9.109375" style="7"/>
  </cols>
  <sheetData>
    <row r="1" spans="1:5" ht="36" customHeight="1" x14ac:dyDescent="0.3">
      <c r="A1" s="538" t="s">
        <v>849</v>
      </c>
      <c r="B1" s="538"/>
      <c r="C1" s="538"/>
      <c r="D1" s="538"/>
      <c r="E1" s="538"/>
    </row>
    <row r="3" spans="1:5" ht="48" customHeight="1" x14ac:dyDescent="0.3">
      <c r="A3" s="422" t="s">
        <v>176</v>
      </c>
      <c r="B3" s="356" t="str">
        <f>'4.sz.tábla'!B6</f>
        <v>2019. évi eredeti előirányzat</v>
      </c>
      <c r="C3" s="356" t="str">
        <f>'4.sz.tábla'!C6</f>
        <v>2019. évi módosított előirányzat IV.</v>
      </c>
      <c r="D3" s="356" t="str">
        <f>'4.sz.tábla'!D6</f>
        <v>2019. évi teljesítés</v>
      </c>
      <c r="E3" s="357" t="s">
        <v>398</v>
      </c>
    </row>
    <row r="4" spans="1:5" x14ac:dyDescent="0.3">
      <c r="A4" s="423" t="s">
        <v>232</v>
      </c>
      <c r="B4" s="8"/>
      <c r="C4" s="8"/>
      <c r="D4" s="8"/>
      <c r="E4" s="8"/>
    </row>
    <row r="5" spans="1:5" x14ac:dyDescent="0.3">
      <c r="A5" s="473" t="s">
        <v>249</v>
      </c>
      <c r="B5" s="477">
        <v>3302000</v>
      </c>
      <c r="C5" s="477">
        <v>8509000</v>
      </c>
      <c r="D5" s="477">
        <v>3505200</v>
      </c>
      <c r="E5" s="476">
        <f>D5/C5*100</f>
        <v>41.194029850746269</v>
      </c>
    </row>
    <row r="6" spans="1:5" x14ac:dyDescent="0.3">
      <c r="A6" s="424" t="s">
        <v>262</v>
      </c>
      <c r="B6" s="8">
        <v>3302000</v>
      </c>
      <c r="C6" s="8">
        <v>8509000</v>
      </c>
      <c r="D6" s="8">
        <v>3505200</v>
      </c>
      <c r="E6" s="425">
        <f>D6/C6*100</f>
        <v>41.194029850746269</v>
      </c>
    </row>
    <row r="7" spans="1:5" x14ac:dyDescent="0.3">
      <c r="A7" s="472" t="s">
        <v>881</v>
      </c>
      <c r="B7" s="477">
        <f>SUM(B8:B9)</f>
        <v>2000000</v>
      </c>
      <c r="C7" s="477">
        <f t="shared" ref="C7:D7" si="0">SUM(C8:C9)</f>
        <v>2000000</v>
      </c>
      <c r="D7" s="477">
        <f t="shared" si="0"/>
        <v>1026795</v>
      </c>
      <c r="E7" s="476">
        <f>D7/C7*100</f>
        <v>51.339749999999995</v>
      </c>
    </row>
    <row r="8" spans="1:5" x14ac:dyDescent="0.3">
      <c r="A8" s="426" t="s">
        <v>253</v>
      </c>
      <c r="B8" s="8">
        <v>1500000</v>
      </c>
      <c r="C8" s="8">
        <v>1500000</v>
      </c>
      <c r="D8" s="8">
        <f>808500+218295</f>
        <v>1026795</v>
      </c>
      <c r="E8" s="425">
        <f t="shared" ref="E8:E12" si="1">D8/C8*100</f>
        <v>68.453000000000003</v>
      </c>
    </row>
    <row r="9" spans="1:5" x14ac:dyDescent="0.3">
      <c r="A9" s="426" t="s">
        <v>889</v>
      </c>
      <c r="B9" s="8">
        <v>500000</v>
      </c>
      <c r="C9" s="8">
        <v>500000</v>
      </c>
      <c r="D9" s="8">
        <v>0</v>
      </c>
      <c r="E9" s="425">
        <f t="shared" si="1"/>
        <v>0</v>
      </c>
    </row>
    <row r="10" spans="1:5" x14ac:dyDescent="0.3">
      <c r="A10" s="472" t="s">
        <v>883</v>
      </c>
      <c r="B10" s="477">
        <f>SUM(B11:B12)</f>
        <v>100000</v>
      </c>
      <c r="C10" s="477">
        <f t="shared" ref="C10:D10" si="2">SUM(C11:C12)</f>
        <v>207900</v>
      </c>
      <c r="D10" s="477">
        <f t="shared" si="2"/>
        <v>107900</v>
      </c>
      <c r="E10" s="476">
        <f t="shared" si="1"/>
        <v>51.899951899951901</v>
      </c>
    </row>
    <row r="11" spans="1:5" x14ac:dyDescent="0.3">
      <c r="A11" s="424" t="s">
        <v>884</v>
      </c>
      <c r="B11" s="8">
        <v>100000</v>
      </c>
      <c r="C11" s="8">
        <v>100000</v>
      </c>
      <c r="D11" s="8">
        <v>0</v>
      </c>
      <c r="E11" s="425">
        <f t="shared" si="1"/>
        <v>0</v>
      </c>
    </row>
    <row r="12" spans="1:5" x14ac:dyDescent="0.3">
      <c r="A12" s="424" t="s">
        <v>882</v>
      </c>
      <c r="B12" s="8">
        <v>0</v>
      </c>
      <c r="C12" s="8">
        <v>107900</v>
      </c>
      <c r="D12" s="8">
        <v>107900</v>
      </c>
      <c r="E12" s="425">
        <f t="shared" si="1"/>
        <v>100</v>
      </c>
    </row>
    <row r="13" spans="1:5" x14ac:dyDescent="0.3">
      <c r="A13" s="424"/>
      <c r="B13" s="8"/>
      <c r="C13" s="8"/>
      <c r="D13" s="8"/>
      <c r="E13" s="425"/>
    </row>
    <row r="14" spans="1:5" x14ac:dyDescent="0.3">
      <c r="A14" s="474" t="s">
        <v>250</v>
      </c>
      <c r="B14" s="475">
        <f>SUM(B15:B23)</f>
        <v>1931211</v>
      </c>
      <c r="C14" s="475">
        <f>SUM(C15:C23)</f>
        <v>7094532</v>
      </c>
      <c r="D14" s="475">
        <f>SUM(D15:D23)</f>
        <v>2983283</v>
      </c>
      <c r="E14" s="476">
        <v>0</v>
      </c>
    </row>
    <row r="15" spans="1:5" x14ac:dyDescent="0.3">
      <c r="A15" s="426" t="s">
        <v>240</v>
      </c>
      <c r="B15" s="8">
        <v>200000</v>
      </c>
      <c r="C15" s="8">
        <v>200000</v>
      </c>
      <c r="D15" s="8">
        <v>0</v>
      </c>
      <c r="E15" s="425">
        <v>0</v>
      </c>
    </row>
    <row r="16" spans="1:5" x14ac:dyDescent="0.3">
      <c r="A16" s="426" t="s">
        <v>254</v>
      </c>
      <c r="B16" s="8">
        <v>200000</v>
      </c>
      <c r="C16" s="8">
        <v>200000</v>
      </c>
      <c r="D16" s="8">
        <v>0</v>
      </c>
      <c r="E16" s="425">
        <f t="shared" ref="E16:E24" si="3">D16/C16*100</f>
        <v>0</v>
      </c>
    </row>
    <row r="17" spans="1:8" x14ac:dyDescent="0.3">
      <c r="A17" s="426" t="s">
        <v>886</v>
      </c>
      <c r="B17" s="8">
        <v>200000</v>
      </c>
      <c r="C17" s="8">
        <v>200000</v>
      </c>
      <c r="D17" s="8">
        <v>192405</v>
      </c>
      <c r="E17" s="425">
        <f t="shared" si="3"/>
        <v>96.202500000000001</v>
      </c>
    </row>
    <row r="18" spans="1:8" x14ac:dyDescent="0.3">
      <c r="A18" s="426" t="s">
        <v>887</v>
      </c>
      <c r="B18" s="8">
        <v>300000</v>
      </c>
      <c r="C18" s="8">
        <v>300000</v>
      </c>
      <c r="D18" s="8">
        <v>0</v>
      </c>
      <c r="E18" s="425">
        <f t="shared" si="3"/>
        <v>0</v>
      </c>
    </row>
    <row r="19" spans="1:8" x14ac:dyDescent="0.3">
      <c r="A19" s="426" t="s">
        <v>882</v>
      </c>
      <c r="B19" s="8">
        <v>0</v>
      </c>
      <c r="C19" s="8">
        <f>2046183-107900</f>
        <v>1938283</v>
      </c>
      <c r="D19" s="8">
        <v>1906501</v>
      </c>
      <c r="E19" s="425">
        <f t="shared" si="3"/>
        <v>98.360301359502202</v>
      </c>
    </row>
    <row r="20" spans="1:8" x14ac:dyDescent="0.3">
      <c r="A20" s="426" t="s">
        <v>264</v>
      </c>
      <c r="B20" s="8">
        <v>331211</v>
      </c>
      <c r="C20" s="8">
        <v>331211</v>
      </c>
      <c r="D20" s="8">
        <v>0</v>
      </c>
      <c r="E20" s="425">
        <f t="shared" si="3"/>
        <v>0</v>
      </c>
    </row>
    <row r="21" spans="1:8" x14ac:dyDescent="0.3">
      <c r="A21" s="426" t="s">
        <v>251</v>
      </c>
      <c r="B21" s="8">
        <v>500000</v>
      </c>
      <c r="C21" s="8">
        <v>500000</v>
      </c>
      <c r="D21" s="8">
        <v>290779</v>
      </c>
      <c r="E21" s="425">
        <f t="shared" si="3"/>
        <v>58.155799999999999</v>
      </c>
    </row>
    <row r="22" spans="1:8" x14ac:dyDescent="0.3">
      <c r="A22" s="426" t="s">
        <v>888</v>
      </c>
      <c r="B22" s="8">
        <v>200000</v>
      </c>
      <c r="C22" s="8">
        <v>200000</v>
      </c>
      <c r="D22" s="8">
        <v>0</v>
      </c>
      <c r="E22" s="425">
        <v>0</v>
      </c>
    </row>
    <row r="23" spans="1:8" x14ac:dyDescent="0.3">
      <c r="A23" s="426" t="s">
        <v>885</v>
      </c>
      <c r="B23" s="8">
        <v>0</v>
      </c>
      <c r="C23" s="8">
        <v>3225038</v>
      </c>
      <c r="D23" s="8">
        <v>593598</v>
      </c>
      <c r="E23" s="425">
        <f t="shared" si="3"/>
        <v>18.4059226588958</v>
      </c>
    </row>
    <row r="24" spans="1:8" x14ac:dyDescent="0.3">
      <c r="A24" s="423" t="s">
        <v>233</v>
      </c>
      <c r="B24" s="119">
        <f>B5+B7+B10+B14</f>
        <v>7333211</v>
      </c>
      <c r="C24" s="119">
        <f>C5+C7+C10+C14</f>
        <v>17811432</v>
      </c>
      <c r="D24" s="119">
        <f>D5+D7+D10+D14</f>
        <v>7623178</v>
      </c>
      <c r="E24" s="427">
        <f t="shared" si="3"/>
        <v>42.79935493114759</v>
      </c>
    </row>
    <row r="25" spans="1:8" x14ac:dyDescent="0.3">
      <c r="A25" s="423"/>
      <c r="B25" s="8"/>
      <c r="C25" s="8"/>
      <c r="D25" s="8"/>
      <c r="E25" s="8"/>
    </row>
    <row r="26" spans="1:8" x14ac:dyDescent="0.3">
      <c r="A26" s="423" t="s">
        <v>234</v>
      </c>
      <c r="B26" s="8"/>
      <c r="C26" s="8"/>
      <c r="D26" s="8"/>
      <c r="E26" s="8"/>
    </row>
    <row r="27" spans="1:8" ht="21.75" customHeight="1" x14ac:dyDescent="0.3">
      <c r="A27" s="424" t="s">
        <v>255</v>
      </c>
      <c r="B27" s="10">
        <v>500000</v>
      </c>
      <c r="C27" s="10">
        <v>500000</v>
      </c>
      <c r="D27" s="10">
        <v>0</v>
      </c>
      <c r="E27" s="425">
        <f t="shared" ref="E27:E38" si="4">D27/C27*100</f>
        <v>0</v>
      </c>
    </row>
    <row r="28" spans="1:8" ht="31.2" x14ac:dyDescent="0.3">
      <c r="A28" s="424" t="s">
        <v>239</v>
      </c>
      <c r="B28" s="10">
        <v>60000</v>
      </c>
      <c r="C28" s="10">
        <v>88000</v>
      </c>
      <c r="D28" s="10">
        <v>88000</v>
      </c>
      <c r="E28" s="425">
        <f t="shared" si="4"/>
        <v>100</v>
      </c>
    </row>
    <row r="29" spans="1:8" x14ac:dyDescent="0.3">
      <c r="A29" s="424" t="s">
        <v>890</v>
      </c>
      <c r="B29" s="10">
        <v>1500000</v>
      </c>
      <c r="C29" s="10">
        <v>1500000</v>
      </c>
      <c r="D29" s="10">
        <v>0</v>
      </c>
      <c r="E29" s="425">
        <f t="shared" si="4"/>
        <v>0</v>
      </c>
    </row>
    <row r="30" spans="1:8" x14ac:dyDescent="0.3">
      <c r="A30" s="424" t="s">
        <v>893</v>
      </c>
      <c r="B30" s="10">
        <v>0</v>
      </c>
      <c r="C30" s="10">
        <v>0</v>
      </c>
      <c r="D30" s="10">
        <v>209941</v>
      </c>
      <c r="E30" s="425">
        <v>0</v>
      </c>
    </row>
    <row r="31" spans="1:8" x14ac:dyDescent="0.3">
      <c r="A31" s="424" t="s">
        <v>891</v>
      </c>
      <c r="B31" s="10">
        <v>10600</v>
      </c>
      <c r="C31" s="10">
        <v>10600</v>
      </c>
      <c r="D31" s="10">
        <v>10600</v>
      </c>
      <c r="E31" s="425">
        <f t="shared" si="4"/>
        <v>100</v>
      </c>
    </row>
    <row r="32" spans="1:8" s="9" customFormat="1" x14ac:dyDescent="0.3">
      <c r="A32" s="424" t="s">
        <v>892</v>
      </c>
      <c r="B32" s="10">
        <v>0</v>
      </c>
      <c r="C32" s="10">
        <v>100000000</v>
      </c>
      <c r="D32" s="10">
        <v>8509000</v>
      </c>
      <c r="E32" s="425">
        <f t="shared" si="4"/>
        <v>8.5090000000000003</v>
      </c>
      <c r="H32" s="102"/>
    </row>
    <row r="33" spans="1:5" s="9" customFormat="1" x14ac:dyDescent="0.3">
      <c r="A33" s="423" t="s">
        <v>235</v>
      </c>
      <c r="B33" s="118">
        <f>SUM(B27:B32)</f>
        <v>2070600</v>
      </c>
      <c r="C33" s="118">
        <f>SUM(C27:C32)</f>
        <v>102098600</v>
      </c>
      <c r="D33" s="118">
        <f>SUM(D27:D32)</f>
        <v>8817541</v>
      </c>
      <c r="E33" s="427">
        <f t="shared" si="4"/>
        <v>8.636299616253309</v>
      </c>
    </row>
    <row r="34" spans="1:5" s="9" customFormat="1" x14ac:dyDescent="0.3">
      <c r="A34" s="120"/>
      <c r="B34" s="120"/>
      <c r="C34" s="120"/>
      <c r="D34" s="120"/>
      <c r="E34" s="120"/>
    </row>
    <row r="35" spans="1:5" x14ac:dyDescent="0.3">
      <c r="A35" s="423" t="s">
        <v>236</v>
      </c>
      <c r="B35" s="121">
        <f t="shared" ref="B35:D35" si="5">B36</f>
        <v>64290</v>
      </c>
      <c r="C35" s="121">
        <f t="shared" si="5"/>
        <v>64290</v>
      </c>
      <c r="D35" s="121">
        <f t="shared" si="5"/>
        <v>64290</v>
      </c>
      <c r="E35" s="427">
        <f t="shared" si="4"/>
        <v>100</v>
      </c>
    </row>
    <row r="36" spans="1:5" x14ac:dyDescent="0.3">
      <c r="A36" s="424" t="s">
        <v>879</v>
      </c>
      <c r="B36" s="11">
        <v>64290</v>
      </c>
      <c r="C36" s="11">
        <v>64290</v>
      </c>
      <c r="D36" s="11">
        <v>64290</v>
      </c>
      <c r="E36" s="425">
        <f t="shared" si="4"/>
        <v>100</v>
      </c>
    </row>
    <row r="37" spans="1:5" x14ac:dyDescent="0.3">
      <c r="A37" s="423"/>
      <c r="B37" s="11"/>
      <c r="C37" s="11"/>
      <c r="D37" s="11"/>
      <c r="E37" s="11"/>
    </row>
    <row r="38" spans="1:5" ht="27.75" customHeight="1" x14ac:dyDescent="0.3">
      <c r="A38" s="119" t="s">
        <v>83</v>
      </c>
      <c r="B38" s="119">
        <f>B35+B33+B24</f>
        <v>9468101</v>
      </c>
      <c r="C38" s="119">
        <f>C35+C33+C24</f>
        <v>119974322</v>
      </c>
      <c r="D38" s="119">
        <f>D35+D33+D24</f>
        <v>16505009</v>
      </c>
      <c r="E38" s="430">
        <f t="shared" si="4"/>
        <v>13.757117960624941</v>
      </c>
    </row>
    <row r="39" spans="1:5" ht="26.25" customHeight="1" x14ac:dyDescent="0.3">
      <c r="A39" s="122" t="s">
        <v>80</v>
      </c>
      <c r="B39" s="122"/>
      <c r="C39" s="122"/>
      <c r="D39" s="122"/>
      <c r="E39" s="122"/>
    </row>
    <row r="40" spans="1:5" ht="21" customHeight="1" x14ac:dyDescent="0.3">
      <c r="A40" s="428" t="s">
        <v>81</v>
      </c>
      <c r="B40" s="11"/>
      <c r="C40" s="11"/>
      <c r="D40" s="11"/>
      <c r="E40" s="429"/>
    </row>
    <row r="41" spans="1:5" ht="21" customHeight="1" x14ac:dyDescent="0.3">
      <c r="A41" s="428" t="s">
        <v>77</v>
      </c>
      <c r="B41" s="11"/>
      <c r="C41" s="11"/>
      <c r="D41" s="11"/>
      <c r="E41" s="429"/>
    </row>
    <row r="42" spans="1:5" ht="21" customHeight="1" x14ac:dyDescent="0.3">
      <c r="A42" s="428" t="s">
        <v>184</v>
      </c>
      <c r="B42" s="11">
        <v>2147175</v>
      </c>
      <c r="C42" s="11">
        <v>2230867</v>
      </c>
      <c r="D42" s="11">
        <v>1990718</v>
      </c>
      <c r="E42" s="429">
        <f t="shared" ref="E42:E43" si="6">D42/C42*100</f>
        <v>89.235171796436092</v>
      </c>
    </row>
    <row r="43" spans="1:5" x14ac:dyDescent="0.3">
      <c r="A43" s="122" t="s">
        <v>82</v>
      </c>
      <c r="B43" s="122">
        <f>SUM(B40:B42)</f>
        <v>2147175</v>
      </c>
      <c r="C43" s="122">
        <f>SUM(C40:C42)</f>
        <v>2230867</v>
      </c>
      <c r="D43" s="122">
        <f>SUM(D40:D42)</f>
        <v>1990718</v>
      </c>
      <c r="E43" s="430">
        <f t="shared" si="6"/>
        <v>89.235171796436092</v>
      </c>
    </row>
    <row r="44" spans="1:5" x14ac:dyDescent="0.3">
      <c r="A44" s="12"/>
      <c r="B44" s="12"/>
      <c r="C44" s="12"/>
      <c r="D44" s="12"/>
      <c r="E44" s="13"/>
    </row>
    <row r="45" spans="1:5" x14ac:dyDescent="0.3">
      <c r="A45" s="12"/>
      <c r="B45" s="12"/>
      <c r="C45" s="12"/>
      <c r="D45" s="12"/>
      <c r="E45" s="13"/>
    </row>
    <row r="46" spans="1:5" x14ac:dyDescent="0.3">
      <c r="A46" s="12"/>
      <c r="B46" s="12"/>
      <c r="C46" s="12"/>
      <c r="D46" s="12"/>
      <c r="E46" s="13"/>
    </row>
    <row r="47" spans="1:5" x14ac:dyDescent="0.3">
      <c r="A47" s="13"/>
      <c r="B47" s="13"/>
      <c r="C47" s="12"/>
      <c r="D47" s="12"/>
      <c r="E47" s="14"/>
    </row>
    <row r="48" spans="1:5" x14ac:dyDescent="0.3">
      <c r="A48" s="13"/>
      <c r="B48" s="13"/>
      <c r="C48" s="12"/>
      <c r="D48" s="12"/>
      <c r="E48" s="13"/>
    </row>
    <row r="49" spans="1:5" x14ac:dyDescent="0.3">
      <c r="A49" s="13"/>
      <c r="B49" s="13"/>
      <c r="C49" s="12"/>
      <c r="D49" s="12"/>
      <c r="E49" s="13"/>
    </row>
    <row r="50" spans="1:5" x14ac:dyDescent="0.3">
      <c r="A50" s="13"/>
      <c r="B50" s="13"/>
      <c r="C50" s="12"/>
      <c r="D50" s="12"/>
      <c r="E50" s="13"/>
    </row>
    <row r="51" spans="1:5" x14ac:dyDescent="0.3">
      <c r="A51" s="13"/>
      <c r="B51" s="13"/>
      <c r="C51" s="12"/>
      <c r="D51" s="12"/>
      <c r="E51" s="13"/>
    </row>
    <row r="52" spans="1:5" x14ac:dyDescent="0.3">
      <c r="A52" s="13"/>
      <c r="B52" s="13"/>
      <c r="C52" s="12"/>
      <c r="D52" s="12"/>
      <c r="E52" s="14"/>
    </row>
    <row r="53" spans="1:5" x14ac:dyDescent="0.3">
      <c r="A53" s="13"/>
      <c r="B53" s="13"/>
      <c r="C53" s="12"/>
      <c r="D53" s="12"/>
      <c r="E53" s="13"/>
    </row>
    <row r="54" spans="1:5" x14ac:dyDescent="0.3">
      <c r="A54" s="13"/>
      <c r="B54" s="13"/>
      <c r="C54" s="12"/>
      <c r="D54" s="12"/>
      <c r="E54" s="13"/>
    </row>
    <row r="55" spans="1:5" x14ac:dyDescent="0.3">
      <c r="A55" s="13"/>
      <c r="B55" s="13"/>
      <c r="C55" s="12"/>
      <c r="D55" s="12"/>
      <c r="E55" s="13"/>
    </row>
    <row r="56" spans="1:5" x14ac:dyDescent="0.3">
      <c r="A56" s="13"/>
      <c r="B56" s="13"/>
      <c r="C56" s="12"/>
      <c r="D56" s="12"/>
      <c r="E56" s="13"/>
    </row>
    <row r="57" spans="1:5" x14ac:dyDescent="0.3">
      <c r="A57" s="13"/>
      <c r="B57" s="13"/>
      <c r="C57" s="12"/>
      <c r="D57" s="12"/>
      <c r="E57" s="13"/>
    </row>
    <row r="58" spans="1:5" x14ac:dyDescent="0.3">
      <c r="A58" s="13"/>
      <c r="B58" s="13"/>
      <c r="C58" s="12"/>
      <c r="D58" s="12"/>
      <c r="E58" s="13"/>
    </row>
    <row r="59" spans="1:5" ht="14.25" customHeight="1" x14ac:dyDescent="0.3">
      <c r="A59" s="13"/>
      <c r="B59" s="13"/>
      <c r="C59" s="12"/>
      <c r="D59" s="12"/>
      <c r="E59" s="13"/>
    </row>
    <row r="60" spans="1:5" ht="14.25" customHeight="1" x14ac:dyDescent="0.3">
      <c r="A60" s="13"/>
      <c r="B60" s="13"/>
      <c r="C60" s="12"/>
      <c r="D60" s="12"/>
      <c r="E60" s="13"/>
    </row>
    <row r="61" spans="1:5" ht="30" customHeight="1" x14ac:dyDescent="0.3">
      <c r="A61" s="13"/>
      <c r="B61" s="13"/>
      <c r="C61" s="12"/>
      <c r="D61" s="12"/>
      <c r="E61" s="13"/>
    </row>
    <row r="62" spans="1:5" ht="16.5" customHeight="1" x14ac:dyDescent="0.3">
      <c r="A62" s="13"/>
      <c r="B62" s="13"/>
      <c r="C62" s="12"/>
      <c r="D62" s="12"/>
      <c r="E62" s="13"/>
    </row>
    <row r="63" spans="1:5" x14ac:dyDescent="0.3">
      <c r="A63" s="13"/>
      <c r="B63" s="13"/>
      <c r="C63" s="12"/>
      <c r="D63" s="12"/>
      <c r="E63" s="12"/>
    </row>
    <row r="64" spans="1:5" x14ac:dyDescent="0.3">
      <c r="A64" s="13"/>
      <c r="B64" s="13"/>
      <c r="C64" s="15"/>
      <c r="D64" s="15"/>
      <c r="E64" s="15"/>
    </row>
    <row r="65" spans="1:5" x14ac:dyDescent="0.3">
      <c r="A65" s="13"/>
      <c r="B65" s="13"/>
      <c r="C65" s="13"/>
      <c r="D65" s="13"/>
      <c r="E65" s="13"/>
    </row>
    <row r="66" spans="1:5" x14ac:dyDescent="0.3">
      <c r="A66" s="13"/>
      <c r="B66" s="13"/>
      <c r="C66" s="13"/>
      <c r="D66" s="13"/>
      <c r="E66" s="13"/>
    </row>
    <row r="67" spans="1:5" x14ac:dyDescent="0.3">
      <c r="A67" s="13"/>
      <c r="B67" s="13"/>
      <c r="C67" s="13"/>
      <c r="D67" s="13"/>
      <c r="E67" s="13"/>
    </row>
    <row r="68" spans="1:5" ht="12" customHeight="1" x14ac:dyDescent="0.3">
      <c r="A68" s="13"/>
      <c r="B68" s="13"/>
      <c r="C68" s="13"/>
      <c r="D68" s="13"/>
      <c r="E68" s="13"/>
    </row>
    <row r="69" spans="1:5" x14ac:dyDescent="0.3">
      <c r="A69" s="13"/>
      <c r="B69" s="13"/>
      <c r="C69" s="13"/>
      <c r="D69" s="13"/>
      <c r="E69" s="13"/>
    </row>
    <row r="70" spans="1:5" x14ac:dyDescent="0.3">
      <c r="A70" s="13"/>
      <c r="B70" s="13"/>
      <c r="C70" s="13"/>
      <c r="D70" s="13"/>
      <c r="E70" s="13"/>
    </row>
    <row r="71" spans="1:5" x14ac:dyDescent="0.3">
      <c r="A71" s="13"/>
      <c r="B71" s="13"/>
      <c r="C71" s="13"/>
      <c r="D71" s="13"/>
      <c r="E71" s="13"/>
    </row>
    <row r="72" spans="1:5" x14ac:dyDescent="0.3">
      <c r="A72" s="13"/>
      <c r="B72" s="13"/>
      <c r="C72" s="12"/>
      <c r="D72" s="12"/>
      <c r="E72" s="12"/>
    </row>
    <row r="73" spans="1:5" x14ac:dyDescent="0.3">
      <c r="A73" s="13"/>
      <c r="B73" s="13"/>
      <c r="C73" s="13"/>
      <c r="D73" s="13"/>
      <c r="E73" s="13"/>
    </row>
    <row r="74" spans="1:5" x14ac:dyDescent="0.3">
      <c r="A74" s="13"/>
      <c r="B74" s="13"/>
      <c r="C74" s="13"/>
      <c r="D74" s="13"/>
      <c r="E74" s="13"/>
    </row>
    <row r="75" spans="1:5" x14ac:dyDescent="0.3">
      <c r="A75" s="13"/>
      <c r="B75" s="13"/>
      <c r="C75" s="13"/>
      <c r="D75" s="13"/>
      <c r="E75" s="13"/>
    </row>
    <row r="76" spans="1:5" x14ac:dyDescent="0.3">
      <c r="A76" s="13"/>
      <c r="B76" s="13"/>
      <c r="C76" s="13"/>
      <c r="D76" s="13"/>
      <c r="E76" s="13"/>
    </row>
    <row r="77" spans="1:5" x14ac:dyDescent="0.3">
      <c r="A77" s="13"/>
      <c r="B77" s="13"/>
      <c r="C77" s="13"/>
      <c r="D77" s="13"/>
      <c r="E77" s="13"/>
    </row>
    <row r="78" spans="1:5" x14ac:dyDescent="0.3">
      <c r="A78" s="13"/>
      <c r="B78" s="13"/>
      <c r="C78" s="13"/>
      <c r="D78" s="13"/>
      <c r="E78" s="13"/>
    </row>
    <row r="79" spans="1:5" x14ac:dyDescent="0.3">
      <c r="A79" s="13"/>
      <c r="B79" s="13"/>
      <c r="C79" s="13"/>
      <c r="D79" s="13"/>
      <c r="E79" s="13"/>
    </row>
    <row r="80" spans="1:5" x14ac:dyDescent="0.3">
      <c r="A80" s="13"/>
      <c r="B80" s="13"/>
      <c r="C80" s="13"/>
      <c r="D80" s="13"/>
      <c r="E80" s="13"/>
    </row>
    <row r="81" spans="1:5" x14ac:dyDescent="0.3">
      <c r="A81" s="13"/>
      <c r="B81" s="13"/>
      <c r="C81" s="13"/>
      <c r="D81" s="13"/>
      <c r="E81" s="13"/>
    </row>
    <row r="82" spans="1:5" x14ac:dyDescent="0.3">
      <c r="A82" s="13"/>
      <c r="B82" s="13"/>
      <c r="C82" s="13"/>
      <c r="D82" s="13"/>
      <c r="E82" s="13"/>
    </row>
    <row r="83" spans="1:5" ht="14.25" customHeight="1" x14ac:dyDescent="0.3">
      <c r="A83" s="13"/>
      <c r="B83" s="13"/>
      <c r="C83" s="13"/>
      <c r="D83" s="13"/>
      <c r="E83" s="13"/>
    </row>
    <row r="84" spans="1:5" x14ac:dyDescent="0.3">
      <c r="A84" s="12"/>
      <c r="B84" s="12"/>
      <c r="C84" s="12"/>
      <c r="D84" s="12"/>
      <c r="E84" s="13"/>
    </row>
    <row r="85" spans="1:5" x14ac:dyDescent="0.3">
      <c r="A85" s="12"/>
      <c r="B85" s="12"/>
      <c r="C85" s="12"/>
      <c r="D85" s="12"/>
      <c r="E85" s="12"/>
    </row>
    <row r="86" spans="1:5" x14ac:dyDescent="0.3">
      <c r="A86" s="12"/>
      <c r="B86" s="12"/>
      <c r="C86" s="12"/>
      <c r="D86" s="12"/>
      <c r="E86" s="13"/>
    </row>
    <row r="87" spans="1:5" x14ac:dyDescent="0.3">
      <c r="A87" s="12"/>
      <c r="B87" s="12"/>
      <c r="C87" s="12"/>
      <c r="D87" s="12"/>
      <c r="E87" s="13"/>
    </row>
    <row r="88" spans="1:5" x14ac:dyDescent="0.3">
      <c r="A88" s="12"/>
      <c r="B88" s="12"/>
      <c r="C88" s="12"/>
      <c r="D88" s="12"/>
      <c r="E88" s="13"/>
    </row>
    <row r="89" spans="1:5" x14ac:dyDescent="0.3">
      <c r="A89" s="12"/>
      <c r="B89" s="12"/>
      <c r="C89" s="12"/>
      <c r="D89" s="12"/>
      <c r="E89" s="13"/>
    </row>
    <row r="90" spans="1:5" x14ac:dyDescent="0.3">
      <c r="A90" s="12"/>
      <c r="B90" s="12"/>
      <c r="C90" s="12"/>
      <c r="D90" s="12"/>
      <c r="E90" s="16"/>
    </row>
    <row r="91" spans="1:5" x14ac:dyDescent="0.3">
      <c r="A91" s="12"/>
      <c r="B91" s="12"/>
      <c r="C91" s="12"/>
      <c r="D91" s="12"/>
      <c r="E91" s="13"/>
    </row>
    <row r="92" spans="1:5" x14ac:dyDescent="0.3">
      <c r="A92" s="12"/>
      <c r="B92" s="12"/>
      <c r="C92" s="12"/>
      <c r="D92" s="12"/>
      <c r="E92" s="13"/>
    </row>
    <row r="93" spans="1:5" x14ac:dyDescent="0.3">
      <c r="A93" s="12"/>
      <c r="B93" s="12"/>
      <c r="C93" s="12"/>
      <c r="D93" s="12"/>
      <c r="E93" s="13"/>
    </row>
    <row r="94" spans="1:5" x14ac:dyDescent="0.3">
      <c r="A94" s="12"/>
      <c r="B94" s="12"/>
      <c r="C94" s="12"/>
      <c r="D94" s="12"/>
      <c r="E94" s="13"/>
    </row>
    <row r="95" spans="1:5" x14ac:dyDescent="0.3">
      <c r="A95" s="12"/>
      <c r="B95" s="12"/>
      <c r="C95" s="12"/>
      <c r="D95" s="12"/>
      <c r="E95" s="13"/>
    </row>
    <row r="96" spans="1:5" x14ac:dyDescent="0.3">
      <c r="A96" s="12"/>
      <c r="B96" s="12"/>
      <c r="C96" s="12"/>
      <c r="D96" s="12"/>
      <c r="E96" s="13"/>
    </row>
    <row r="97" spans="1:5" x14ac:dyDescent="0.3">
      <c r="A97" s="12"/>
      <c r="B97" s="12"/>
      <c r="C97" s="12"/>
      <c r="D97" s="12"/>
      <c r="E97" s="13"/>
    </row>
    <row r="98" spans="1:5" x14ac:dyDescent="0.3">
      <c r="A98" s="12"/>
      <c r="B98" s="12"/>
      <c r="C98" s="12"/>
      <c r="D98" s="12"/>
      <c r="E98" s="13"/>
    </row>
    <row r="99" spans="1:5" x14ac:dyDescent="0.3">
      <c r="A99" s="12"/>
      <c r="B99" s="12"/>
      <c r="C99" s="12"/>
      <c r="D99" s="12"/>
      <c r="E99" s="13"/>
    </row>
    <row r="100" spans="1:5" x14ac:dyDescent="0.3">
      <c r="A100" s="12"/>
      <c r="B100" s="12"/>
      <c r="C100" s="12"/>
      <c r="D100" s="12"/>
      <c r="E100" s="13"/>
    </row>
    <row r="101" spans="1:5" x14ac:dyDescent="0.3">
      <c r="A101" s="12"/>
      <c r="B101" s="12"/>
      <c r="C101" s="12"/>
      <c r="D101" s="12"/>
      <c r="E101" s="13"/>
    </row>
    <row r="102" spans="1:5" x14ac:dyDescent="0.3">
      <c r="A102" s="12"/>
      <c r="B102" s="12"/>
      <c r="C102" s="12"/>
      <c r="D102" s="12"/>
      <c r="E102" s="14"/>
    </row>
    <row r="103" spans="1:5" x14ac:dyDescent="0.3">
      <c r="A103" s="12"/>
      <c r="B103" s="12"/>
      <c r="C103" s="12"/>
      <c r="D103" s="12"/>
      <c r="E103" s="13"/>
    </row>
    <row r="104" spans="1:5" x14ac:dyDescent="0.3">
      <c r="A104" s="12"/>
      <c r="B104" s="12"/>
      <c r="C104" s="12"/>
      <c r="D104" s="12"/>
      <c r="E104" s="13"/>
    </row>
    <row r="105" spans="1:5" x14ac:dyDescent="0.3">
      <c r="A105" s="12"/>
      <c r="B105" s="12"/>
      <c r="C105" s="12"/>
      <c r="D105" s="12"/>
      <c r="E105" s="13"/>
    </row>
    <row r="106" spans="1:5" x14ac:dyDescent="0.3">
      <c r="A106" s="12"/>
      <c r="B106" s="12"/>
      <c r="C106" s="12"/>
      <c r="D106" s="12"/>
      <c r="E106" s="13"/>
    </row>
    <row r="107" spans="1:5" x14ac:dyDescent="0.3">
      <c r="A107" s="12"/>
      <c r="B107" s="12"/>
      <c r="C107" s="12"/>
      <c r="D107" s="12"/>
      <c r="E107" s="13"/>
    </row>
    <row r="108" spans="1:5" x14ac:dyDescent="0.3">
      <c r="A108" s="12"/>
      <c r="B108" s="12"/>
      <c r="C108" s="12"/>
      <c r="D108" s="12"/>
      <c r="E108" s="13"/>
    </row>
    <row r="109" spans="1:5" x14ac:dyDescent="0.3">
      <c r="A109" s="12"/>
      <c r="B109" s="12"/>
      <c r="C109" s="12"/>
      <c r="D109" s="12"/>
      <c r="E109" s="13"/>
    </row>
    <row r="110" spans="1:5" x14ac:dyDescent="0.3">
      <c r="A110" s="12"/>
      <c r="B110" s="12"/>
      <c r="C110" s="12"/>
      <c r="D110" s="12"/>
      <c r="E110" s="13"/>
    </row>
    <row r="111" spans="1:5" x14ac:dyDescent="0.3">
      <c r="A111" s="12"/>
      <c r="B111" s="12"/>
      <c r="C111" s="12"/>
      <c r="D111" s="12"/>
      <c r="E111" s="13"/>
    </row>
    <row r="112" spans="1:5" x14ac:dyDescent="0.3">
      <c r="A112" s="12"/>
      <c r="B112" s="12"/>
      <c r="C112" s="12"/>
      <c r="D112" s="12"/>
      <c r="E112" s="13"/>
    </row>
    <row r="113" spans="1:5" x14ac:dyDescent="0.3">
      <c r="A113" s="12"/>
      <c r="B113" s="12"/>
      <c r="C113" s="12"/>
      <c r="D113" s="12"/>
      <c r="E113" s="13"/>
    </row>
    <row r="114" spans="1:5" x14ac:dyDescent="0.3">
      <c r="A114" s="12"/>
      <c r="B114" s="12"/>
      <c r="C114" s="12"/>
      <c r="D114" s="12"/>
      <c r="E114" s="13"/>
    </row>
    <row r="115" spans="1:5" ht="17.25" customHeight="1" x14ac:dyDescent="0.3">
      <c r="A115" s="12"/>
      <c r="B115" s="12"/>
      <c r="C115" s="12"/>
      <c r="D115" s="12"/>
      <c r="E115" s="13"/>
    </row>
    <row r="116" spans="1:5" x14ac:dyDescent="0.3">
      <c r="A116" s="12"/>
      <c r="B116" s="12"/>
      <c r="C116" s="12"/>
      <c r="D116" s="12"/>
      <c r="E116" s="12"/>
    </row>
    <row r="117" spans="1:5" x14ac:dyDescent="0.3">
      <c r="A117" s="12"/>
      <c r="B117" s="12"/>
      <c r="C117" s="12"/>
      <c r="D117" s="12"/>
      <c r="E117" s="13"/>
    </row>
    <row r="118" spans="1:5" x14ac:dyDescent="0.3">
      <c r="A118" s="12"/>
      <c r="B118" s="12"/>
      <c r="C118" s="12"/>
      <c r="D118" s="12"/>
      <c r="E118" s="13"/>
    </row>
    <row r="119" spans="1:5" x14ac:dyDescent="0.3">
      <c r="A119" s="12"/>
      <c r="B119" s="12"/>
      <c r="C119" s="12"/>
      <c r="D119" s="12"/>
      <c r="E119" s="13"/>
    </row>
    <row r="120" spans="1:5" x14ac:dyDescent="0.3">
      <c r="A120" s="12"/>
      <c r="B120" s="12"/>
      <c r="C120" s="12"/>
      <c r="D120" s="12"/>
      <c r="E120" s="13"/>
    </row>
    <row r="121" spans="1:5" x14ac:dyDescent="0.3">
      <c r="A121" s="12"/>
      <c r="B121" s="12"/>
      <c r="C121" s="12"/>
      <c r="D121" s="12"/>
      <c r="E121" s="14"/>
    </row>
    <row r="122" spans="1:5" x14ac:dyDescent="0.3">
      <c r="A122" s="12"/>
      <c r="B122" s="12"/>
      <c r="C122" s="12"/>
      <c r="D122" s="12"/>
      <c r="E122" s="15"/>
    </row>
    <row r="123" spans="1:5" x14ac:dyDescent="0.3">
      <c r="A123" s="12"/>
      <c r="B123" s="12"/>
      <c r="C123" s="12"/>
      <c r="D123" s="12"/>
      <c r="E123" s="13"/>
    </row>
    <row r="124" spans="1:5" ht="31.5" customHeight="1" x14ac:dyDescent="0.3">
      <c r="A124" s="12"/>
      <c r="B124" s="12"/>
      <c r="C124" s="12"/>
      <c r="D124" s="12"/>
      <c r="E124" s="13"/>
    </row>
    <row r="125" spans="1:5" x14ac:dyDescent="0.3">
      <c r="A125" s="12"/>
      <c r="B125" s="12"/>
      <c r="C125" s="12"/>
      <c r="D125" s="12"/>
      <c r="E125" s="14"/>
    </row>
    <row r="126" spans="1:5" x14ac:dyDescent="0.3">
      <c r="A126" s="12"/>
      <c r="B126" s="12"/>
      <c r="C126" s="12"/>
      <c r="D126" s="12"/>
      <c r="E126" s="13"/>
    </row>
    <row r="127" spans="1:5" ht="15.75" customHeight="1" x14ac:dyDescent="0.3">
      <c r="A127" s="12"/>
      <c r="B127" s="12"/>
      <c r="C127" s="12"/>
      <c r="D127" s="12"/>
      <c r="E127" s="13"/>
    </row>
    <row r="128" spans="1:5" x14ac:dyDescent="0.3">
      <c r="A128" s="12"/>
      <c r="B128" s="12"/>
      <c r="C128" s="12"/>
      <c r="D128" s="12"/>
      <c r="E128" s="13"/>
    </row>
    <row r="129" spans="1:5" x14ac:dyDescent="0.3">
      <c r="A129" s="12"/>
      <c r="B129" s="12"/>
      <c r="C129" s="12"/>
      <c r="D129" s="12"/>
      <c r="E129" s="13"/>
    </row>
    <row r="130" spans="1:5" x14ac:dyDescent="0.3">
      <c r="A130" s="12"/>
      <c r="B130" s="12"/>
      <c r="C130" s="12"/>
      <c r="D130" s="12"/>
      <c r="E130" s="13"/>
    </row>
    <row r="131" spans="1:5" x14ac:dyDescent="0.3">
      <c r="A131" s="12"/>
      <c r="B131" s="12"/>
      <c r="C131" s="12"/>
      <c r="D131" s="12"/>
      <c r="E131" s="13"/>
    </row>
    <row r="132" spans="1:5" x14ac:dyDescent="0.3">
      <c r="A132" s="12"/>
      <c r="B132" s="12"/>
      <c r="C132" s="12"/>
      <c r="D132" s="12"/>
      <c r="E132" s="13"/>
    </row>
    <row r="133" spans="1:5" x14ac:dyDescent="0.3">
      <c r="A133" s="12"/>
      <c r="B133" s="12"/>
      <c r="C133" s="12"/>
      <c r="D133" s="12"/>
      <c r="E133" s="13"/>
    </row>
    <row r="134" spans="1:5" ht="14.25" customHeight="1" x14ac:dyDescent="0.3">
      <c r="A134" s="12"/>
      <c r="B134" s="12"/>
      <c r="C134" s="12"/>
      <c r="D134" s="12"/>
      <c r="E134" s="13"/>
    </row>
    <row r="135" spans="1:5" x14ac:dyDescent="0.3">
      <c r="A135" s="12"/>
      <c r="B135" s="12"/>
      <c r="C135" s="12"/>
      <c r="D135" s="12"/>
      <c r="E135" s="12"/>
    </row>
    <row r="136" spans="1:5" x14ac:dyDescent="0.3">
      <c r="A136" s="12"/>
      <c r="B136" s="12"/>
      <c r="C136" s="12"/>
      <c r="D136" s="12"/>
      <c r="E136" s="13"/>
    </row>
    <row r="137" spans="1:5" x14ac:dyDescent="0.3">
      <c r="A137" s="12"/>
      <c r="B137" s="12"/>
      <c r="C137" s="12"/>
      <c r="D137" s="12"/>
      <c r="E137" s="13"/>
    </row>
    <row r="138" spans="1:5" s="9" customFormat="1" x14ac:dyDescent="0.3">
      <c r="A138" s="12"/>
      <c r="B138" s="12"/>
      <c r="C138" s="12"/>
      <c r="D138" s="12"/>
      <c r="E138" s="14"/>
    </row>
    <row r="139" spans="1:5" x14ac:dyDescent="0.3">
      <c r="A139" s="12"/>
      <c r="B139" s="12"/>
      <c r="C139" s="12"/>
      <c r="D139" s="12"/>
      <c r="E139" s="13"/>
    </row>
    <row r="140" spans="1:5" x14ac:dyDescent="0.3">
      <c r="A140" s="12"/>
      <c r="B140" s="12"/>
      <c r="C140" s="12"/>
      <c r="D140" s="12"/>
      <c r="E140" s="13"/>
    </row>
    <row r="141" spans="1:5" s="9" customFormat="1" x14ac:dyDescent="0.3">
      <c r="A141" s="12"/>
      <c r="B141" s="12"/>
      <c r="C141" s="12"/>
      <c r="D141" s="12"/>
      <c r="E141" s="14"/>
    </row>
    <row r="142" spans="1:5" x14ac:dyDescent="0.3">
      <c r="A142" s="12"/>
      <c r="B142" s="12"/>
      <c r="C142" s="12"/>
      <c r="D142" s="12"/>
      <c r="E142" s="13"/>
    </row>
    <row r="143" spans="1:5" x14ac:dyDescent="0.3">
      <c r="A143" s="12"/>
      <c r="B143" s="12"/>
      <c r="C143" s="12"/>
      <c r="D143" s="12"/>
      <c r="E143" s="13"/>
    </row>
    <row r="144" spans="1:5" x14ac:dyDescent="0.3">
      <c r="A144" s="12"/>
      <c r="B144" s="12"/>
      <c r="C144" s="12"/>
      <c r="D144" s="12"/>
      <c r="E144" s="13"/>
    </row>
    <row r="145" spans="1:5" x14ac:dyDescent="0.3">
      <c r="A145" s="12"/>
      <c r="B145" s="12"/>
      <c r="C145" s="12"/>
      <c r="D145" s="12"/>
      <c r="E145" s="13"/>
    </row>
    <row r="146" spans="1:5" ht="14.25" customHeight="1" x14ac:dyDescent="0.3">
      <c r="A146" s="12"/>
      <c r="B146" s="12"/>
      <c r="C146" s="12"/>
      <c r="D146" s="12"/>
      <c r="E146" s="13"/>
    </row>
    <row r="147" spans="1:5" x14ac:dyDescent="0.3">
      <c r="A147" s="12"/>
      <c r="B147" s="12"/>
      <c r="C147" s="12"/>
      <c r="D147" s="12"/>
      <c r="E147" s="12"/>
    </row>
    <row r="148" spans="1:5" x14ac:dyDescent="0.3">
      <c r="A148" s="12"/>
      <c r="B148" s="12"/>
      <c r="C148" s="12"/>
      <c r="D148" s="12"/>
      <c r="E148" s="13"/>
    </row>
    <row r="149" spans="1:5" x14ac:dyDescent="0.3">
      <c r="A149" s="12"/>
      <c r="B149" s="12"/>
      <c r="C149" s="12"/>
      <c r="D149" s="12"/>
      <c r="E149" s="13"/>
    </row>
    <row r="150" spans="1:5" s="9" customFormat="1" x14ac:dyDescent="0.3">
      <c r="A150" s="12"/>
      <c r="B150" s="12"/>
      <c r="C150" s="12"/>
      <c r="D150" s="12"/>
      <c r="E150" s="12"/>
    </row>
    <row r="151" spans="1:5" s="9" customFormat="1" x14ac:dyDescent="0.3">
      <c r="A151" s="12"/>
      <c r="B151" s="12"/>
      <c r="C151" s="12"/>
      <c r="D151" s="12"/>
      <c r="E151" s="13"/>
    </row>
    <row r="152" spans="1:5" x14ac:dyDescent="0.3">
      <c r="A152" s="12"/>
      <c r="B152" s="12"/>
      <c r="C152" s="12"/>
      <c r="D152" s="12"/>
      <c r="E152" s="13"/>
    </row>
    <row r="153" spans="1:5" x14ac:dyDescent="0.3">
      <c r="A153" s="12"/>
      <c r="B153" s="12"/>
      <c r="C153" s="12"/>
      <c r="D153" s="12"/>
      <c r="E153" s="13"/>
    </row>
    <row r="154" spans="1:5" x14ac:dyDescent="0.3">
      <c r="A154" s="12"/>
      <c r="B154" s="12"/>
      <c r="C154" s="12"/>
      <c r="D154" s="12"/>
      <c r="E154" s="13"/>
    </row>
    <row r="155" spans="1:5" ht="14.25" customHeight="1" x14ac:dyDescent="0.3">
      <c r="A155" s="12"/>
      <c r="B155" s="12"/>
      <c r="C155" s="12"/>
      <c r="D155" s="12"/>
      <c r="E155" s="13"/>
    </row>
    <row r="156" spans="1:5" s="9" customFormat="1" x14ac:dyDescent="0.3">
      <c r="A156" s="12"/>
      <c r="B156" s="12"/>
      <c r="C156" s="12"/>
      <c r="D156" s="12"/>
      <c r="E156" s="12"/>
    </row>
    <row r="157" spans="1:5" x14ac:dyDescent="0.3">
      <c r="A157" s="12"/>
      <c r="B157" s="12"/>
      <c r="C157" s="12"/>
      <c r="D157" s="12"/>
      <c r="E157" s="13"/>
    </row>
    <row r="158" spans="1:5" x14ac:dyDescent="0.3">
      <c r="A158" s="12"/>
      <c r="B158" s="12"/>
      <c r="C158" s="12"/>
      <c r="D158" s="12"/>
      <c r="E158" s="13"/>
    </row>
    <row r="159" spans="1:5" x14ac:dyDescent="0.3">
      <c r="A159" s="12"/>
      <c r="B159" s="12"/>
      <c r="C159" s="12"/>
      <c r="D159" s="12"/>
      <c r="E159" s="13"/>
    </row>
    <row r="160" spans="1:5" x14ac:dyDescent="0.3">
      <c r="A160" s="12"/>
      <c r="B160" s="12"/>
      <c r="C160" s="12"/>
      <c r="D160" s="12"/>
      <c r="E160" s="13"/>
    </row>
    <row r="161" spans="1:5" x14ac:dyDescent="0.3">
      <c r="A161" s="12"/>
      <c r="B161" s="12"/>
      <c r="C161" s="12"/>
      <c r="D161" s="12"/>
      <c r="E161" s="12"/>
    </row>
    <row r="162" spans="1:5" x14ac:dyDescent="0.3">
      <c r="B162" s="17"/>
      <c r="C162" s="17"/>
      <c r="D162" s="17"/>
      <c r="E162" s="17"/>
    </row>
  </sheetData>
  <sheetProtection selectLockedCells="1" selectUnlockedCells="1"/>
  <mergeCells count="1">
    <mergeCell ref="A1:E1"/>
  </mergeCells>
  <phoneticPr fontId="20" type="noConversion"/>
  <printOptions horizontalCentered="1"/>
  <pageMargins left="0.74803149606299213" right="0.74803149606299213" top="1.1811023622047245" bottom="0.98425196850393704" header="0.51181102362204722" footer="0.51181102362204722"/>
  <pageSetup paperSize="9" scale="65" firstPageNumber="0" orientation="portrait" r:id="rId1"/>
  <headerFooter alignWithMargins="0">
    <oddHeader>&amp;L&amp;"Times New Roman,Normál"&amp;12Pécsely Község Önkormányzata&amp;C&amp;"Times New Roman,Normál"&amp;12 
8. melléklet
az önkormányzat 2019. évi költségvetési gazdálkodási beszámolójáról szóló
9/2020. (VII. 07.) önkormányzati rendeletéhez</oddHeader>
  </headerFooter>
  <rowBreaks count="2" manualBreakCount="2">
    <brk id="63" max="16383" man="1"/>
    <brk id="12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5"/>
  </sheetPr>
  <dimension ref="A2:L62"/>
  <sheetViews>
    <sheetView view="pageLayout" zoomScaleNormal="100" zoomScaleSheetLayoutView="89" workbookViewId="0">
      <selection activeCell="A4" sqref="A4:J4"/>
    </sheetView>
  </sheetViews>
  <sheetFormatPr defaultColWidth="9.109375" defaultRowHeight="15.6" x14ac:dyDescent="0.3"/>
  <cols>
    <col min="1" max="1" width="45.6640625" style="74" customWidth="1"/>
    <col min="2" max="2" width="16.88671875" style="37" customWidth="1"/>
    <col min="3" max="3" width="16" style="37" customWidth="1"/>
    <col min="4" max="4" width="13.109375" style="37" customWidth="1"/>
    <col min="5" max="5" width="11.44140625" style="37" customWidth="1"/>
    <col min="6" max="6" width="45.88671875" style="74" customWidth="1"/>
    <col min="7" max="7" width="17.44140625" style="37" customWidth="1"/>
    <col min="8" max="8" width="15.33203125" style="37" customWidth="1"/>
    <col min="9" max="9" width="13.44140625" style="37" customWidth="1"/>
    <col min="10" max="10" width="11.88671875" style="37" customWidth="1"/>
    <col min="11" max="11" width="9.109375" style="37"/>
    <col min="12" max="12" width="10.5546875" style="37" customWidth="1"/>
    <col min="13" max="13" width="9.109375" style="37"/>
    <col min="14" max="14" width="12.33203125" style="37" customWidth="1"/>
    <col min="15" max="16384" width="9.109375" style="37"/>
  </cols>
  <sheetData>
    <row r="2" spans="1:12" x14ac:dyDescent="0.3">
      <c r="F2" s="75"/>
      <c r="G2" s="76"/>
      <c r="H2" s="76"/>
      <c r="I2" s="76"/>
      <c r="J2" s="76"/>
    </row>
    <row r="4" spans="1:12" ht="15.75" customHeight="1" x14ac:dyDescent="0.3">
      <c r="A4" s="539" t="s">
        <v>248</v>
      </c>
      <c r="B4" s="539"/>
      <c r="C4" s="539"/>
      <c r="D4" s="539"/>
      <c r="E4" s="539"/>
      <c r="F4" s="539"/>
      <c r="G4" s="539"/>
      <c r="H4" s="539"/>
      <c r="I4" s="539"/>
      <c r="J4" s="539"/>
    </row>
    <row r="6" spans="1:12" s="74" customFormat="1" ht="46.8" x14ac:dyDescent="0.3">
      <c r="A6" s="80" t="s">
        <v>84</v>
      </c>
      <c r="B6" s="356" t="str">
        <f>'4.sz.tábla'!B6</f>
        <v>2019. évi eredeti előirányzat</v>
      </c>
      <c r="C6" s="356" t="str">
        <f>'4.sz.tábla'!C6</f>
        <v>2019. évi módosított előirányzat IV.</v>
      </c>
      <c r="D6" s="356" t="str">
        <f>'4.sz.tábla'!D6</f>
        <v>2019. évi teljesítés</v>
      </c>
      <c r="E6" s="357" t="s">
        <v>398</v>
      </c>
      <c r="F6" s="80" t="s">
        <v>85</v>
      </c>
      <c r="G6" s="356" t="str">
        <f>B6</f>
        <v>2019. évi eredeti előirányzat</v>
      </c>
      <c r="H6" s="356" t="str">
        <f t="shared" ref="H6:I6" si="0">C6</f>
        <v>2019. évi módosított előirányzat IV.</v>
      </c>
      <c r="I6" s="356" t="str">
        <f t="shared" si="0"/>
        <v>2019. évi teljesítés</v>
      </c>
      <c r="J6" s="357" t="s">
        <v>398</v>
      </c>
    </row>
    <row r="7" spans="1:12" ht="31.2" x14ac:dyDescent="0.3">
      <c r="A7" s="358" t="s">
        <v>86</v>
      </c>
      <c r="B7" s="77">
        <f>'4.sz.tábla'!B7</f>
        <v>42390703</v>
      </c>
      <c r="C7" s="77">
        <f>'4.sz.tábla'!C7</f>
        <v>44428241</v>
      </c>
      <c r="D7" s="38">
        <f>'4.sz.tábla'!D7</f>
        <v>37031943</v>
      </c>
      <c r="E7" s="435">
        <f>D7/C7*100</f>
        <v>83.352260108609741</v>
      </c>
      <c r="F7" s="361" t="s">
        <v>75</v>
      </c>
      <c r="G7" s="38">
        <f>'6.tábla'!B6</f>
        <v>24675535</v>
      </c>
      <c r="H7" s="77">
        <f>'6.tábla'!C6</f>
        <v>25490086</v>
      </c>
      <c r="I7" s="77">
        <f>'6.tábla'!D6</f>
        <v>21379067</v>
      </c>
      <c r="J7" s="359">
        <f>I7/H7*100</f>
        <v>83.872086582995436</v>
      </c>
    </row>
    <row r="8" spans="1:12" x14ac:dyDescent="0.3">
      <c r="A8" s="360" t="s">
        <v>87</v>
      </c>
      <c r="B8" s="38">
        <f>'4.sz.tábla'!B9</f>
        <v>19900000</v>
      </c>
      <c r="C8" s="38">
        <f>'4.sz.tábla'!C9</f>
        <v>19900000</v>
      </c>
      <c r="D8" s="38">
        <f>'4.sz.tábla'!D9</f>
        <v>28558662</v>
      </c>
      <c r="E8" s="435">
        <f t="shared" ref="E8:E26" si="1">D8/C8*100</f>
        <v>143.51086432160804</v>
      </c>
      <c r="F8" s="361" t="s">
        <v>263</v>
      </c>
      <c r="G8" s="78">
        <f>'6.tábla'!B9</f>
        <v>4303092</v>
      </c>
      <c r="H8" s="78">
        <f>'6.tábla'!C9</f>
        <v>4419660</v>
      </c>
      <c r="I8" s="78">
        <f>'6.tábla'!D9</f>
        <v>3469885</v>
      </c>
      <c r="J8" s="359">
        <f t="shared" ref="J8:J20" si="2">I8/H8*100</f>
        <v>78.510224768421097</v>
      </c>
    </row>
    <row r="9" spans="1:12" x14ac:dyDescent="0.3">
      <c r="A9" s="361" t="s">
        <v>88</v>
      </c>
      <c r="B9" s="38">
        <f>'4.sz.tábla'!B10</f>
        <v>4020000</v>
      </c>
      <c r="C9" s="38">
        <f>'4.sz.tábla'!C10</f>
        <v>5370000</v>
      </c>
      <c r="D9" s="38">
        <f>'4.sz.tábla'!D10</f>
        <v>6624473</v>
      </c>
      <c r="E9" s="435">
        <f t="shared" si="1"/>
        <v>123.3607635009311</v>
      </c>
      <c r="F9" s="361" t="s">
        <v>89</v>
      </c>
      <c r="G9" s="38">
        <f>'6.tábla'!B12</f>
        <v>34998570</v>
      </c>
      <c r="H9" s="38">
        <f>'6.tábla'!C12</f>
        <v>36984840</v>
      </c>
      <c r="I9" s="38">
        <f>'6.tábla'!D12</f>
        <v>28881171</v>
      </c>
      <c r="J9" s="359">
        <f t="shared" si="2"/>
        <v>78.089214391626399</v>
      </c>
      <c r="L9" s="73"/>
    </row>
    <row r="10" spans="1:12" ht="31.2" x14ac:dyDescent="0.3">
      <c r="A10" s="360" t="s">
        <v>90</v>
      </c>
      <c r="B10" s="38">
        <f>'4.sz.tábla'!B12</f>
        <v>0</v>
      </c>
      <c r="C10" s="38">
        <f>'4.sz.tábla'!C12</f>
        <v>0</v>
      </c>
      <c r="D10" s="38">
        <f>'4.sz.tábla'!D12</f>
        <v>0</v>
      </c>
      <c r="E10" s="435"/>
      <c r="F10" s="361" t="s">
        <v>76</v>
      </c>
      <c r="G10" s="38">
        <f>'6.tábla'!B40</f>
        <v>3454000</v>
      </c>
      <c r="H10" s="38">
        <f>'6.tábla'!C40</f>
        <v>3454000</v>
      </c>
      <c r="I10" s="38">
        <f>'6.tábla'!D40</f>
        <v>3104395</v>
      </c>
      <c r="J10" s="359">
        <f t="shared" si="2"/>
        <v>89.878257093225244</v>
      </c>
    </row>
    <row r="11" spans="1:12" x14ac:dyDescent="0.3">
      <c r="A11" s="361"/>
      <c r="B11" s="79"/>
      <c r="C11" s="79"/>
      <c r="D11" s="79"/>
      <c r="E11" s="367"/>
      <c r="F11" s="361" t="s">
        <v>74</v>
      </c>
      <c r="G11" s="38">
        <f>'6.tábla'!B35</f>
        <v>14443117</v>
      </c>
      <c r="H11" s="38">
        <f>'6.tábla'!C35</f>
        <v>13145321</v>
      </c>
      <c r="I11" s="38">
        <f>'6.tábla'!D35</f>
        <v>12720642</v>
      </c>
      <c r="J11" s="359">
        <f t="shared" si="2"/>
        <v>96.769352380211942</v>
      </c>
    </row>
    <row r="12" spans="1:12" x14ac:dyDescent="0.3">
      <c r="A12" s="361"/>
      <c r="B12" s="79"/>
      <c r="C12" s="79"/>
      <c r="D12" s="79"/>
      <c r="E12" s="367"/>
      <c r="F12" s="361" t="s">
        <v>185</v>
      </c>
      <c r="G12" s="38">
        <f>'6.tábla'!B38</f>
        <v>0</v>
      </c>
      <c r="H12" s="38">
        <f>'6.tábla'!C38</f>
        <v>0</v>
      </c>
      <c r="I12" s="38">
        <f>'6.tábla'!D38</f>
        <v>0</v>
      </c>
      <c r="J12" s="359">
        <v>0</v>
      </c>
    </row>
    <row r="13" spans="1:12" ht="31.2" x14ac:dyDescent="0.3">
      <c r="A13" s="360"/>
      <c r="B13" s="79"/>
      <c r="C13" s="79"/>
      <c r="D13" s="79"/>
      <c r="E13" s="367"/>
      <c r="F13" s="361" t="s">
        <v>186</v>
      </c>
      <c r="G13" s="38">
        <f>'7. sz. tábla'!B5</f>
        <v>14343117</v>
      </c>
      <c r="H13" s="38">
        <f>'7. sz. tábla'!C5</f>
        <v>13015321</v>
      </c>
      <c r="I13" s="38">
        <f>'7. sz. tábla'!D5</f>
        <v>12590642</v>
      </c>
      <c r="J13" s="359">
        <f t="shared" si="2"/>
        <v>96.737083933619459</v>
      </c>
    </row>
    <row r="14" spans="1:12" ht="31.2" x14ac:dyDescent="0.3">
      <c r="A14" s="362"/>
      <c r="B14" s="79"/>
      <c r="C14" s="79"/>
      <c r="D14" s="79"/>
      <c r="E14" s="367"/>
      <c r="F14" s="370" t="s">
        <v>187</v>
      </c>
      <c r="G14" s="78">
        <f>'7. sz. tábla'!B10</f>
        <v>100000</v>
      </c>
      <c r="H14" s="78">
        <f>'7. sz. tábla'!C10</f>
        <v>130000</v>
      </c>
      <c r="I14" s="78">
        <f>'7. sz. tábla'!D10</f>
        <v>130000</v>
      </c>
      <c r="J14" s="359">
        <f t="shared" si="2"/>
        <v>100</v>
      </c>
    </row>
    <row r="15" spans="1:12" ht="31.2" x14ac:dyDescent="0.3">
      <c r="A15" s="360"/>
      <c r="B15" s="79"/>
      <c r="C15" s="79"/>
      <c r="D15" s="79"/>
      <c r="E15" s="367"/>
      <c r="F15" s="361" t="s">
        <v>188</v>
      </c>
      <c r="G15" s="79">
        <v>0</v>
      </c>
      <c r="H15" s="79">
        <v>0</v>
      </c>
      <c r="I15" s="79">
        <v>0</v>
      </c>
      <c r="J15" s="359"/>
    </row>
    <row r="16" spans="1:12" x14ac:dyDescent="0.3">
      <c r="A16" s="361"/>
      <c r="B16" s="79"/>
      <c r="C16" s="79"/>
      <c r="D16" s="79"/>
      <c r="E16" s="367"/>
      <c r="F16" s="361" t="s">
        <v>180</v>
      </c>
      <c r="G16" s="38">
        <f>'4.sz.tábla'!B31</f>
        <v>2862055</v>
      </c>
      <c r="H16" s="38">
        <f>'4.sz.tábla'!C31</f>
        <v>7949851</v>
      </c>
      <c r="I16" s="38">
        <f>'4.sz.tábla'!D31</f>
        <v>0</v>
      </c>
      <c r="J16" s="359">
        <f t="shared" si="2"/>
        <v>0</v>
      </c>
    </row>
    <row r="17" spans="1:10" s="83" customFormat="1" x14ac:dyDescent="0.3">
      <c r="A17" s="80" t="s">
        <v>91</v>
      </c>
      <c r="B17" s="39">
        <f t="shared" ref="B17:D17" si="3">SUM(B7:B16)</f>
        <v>66310703</v>
      </c>
      <c r="C17" s="39">
        <f t="shared" si="3"/>
        <v>69698241</v>
      </c>
      <c r="D17" s="39">
        <f t="shared" si="3"/>
        <v>72215078</v>
      </c>
      <c r="E17" s="368">
        <f t="shared" si="1"/>
        <v>103.61104808943458</v>
      </c>
      <c r="F17" s="80" t="s">
        <v>92</v>
      </c>
      <c r="G17" s="39">
        <f t="shared" ref="G17:I17" si="4">G7+G8+G9+G10+G11+G16</f>
        <v>84736369</v>
      </c>
      <c r="H17" s="39">
        <f t="shared" si="4"/>
        <v>91443758</v>
      </c>
      <c r="I17" s="39">
        <f t="shared" si="4"/>
        <v>69555160</v>
      </c>
      <c r="J17" s="363">
        <f t="shared" si="2"/>
        <v>76.063321894535434</v>
      </c>
    </row>
    <row r="18" spans="1:10" s="83" customFormat="1" x14ac:dyDescent="0.3">
      <c r="A18" s="80" t="s">
        <v>93</v>
      </c>
      <c r="B18" s="39"/>
      <c r="C18" s="39"/>
      <c r="D18" s="39"/>
      <c r="E18" s="368"/>
      <c r="F18" s="80" t="s">
        <v>94</v>
      </c>
      <c r="G18" s="39">
        <f>B17-G17</f>
        <v>-18425666</v>
      </c>
      <c r="H18" s="39">
        <f t="shared" ref="H18:I18" si="5">C17-H17</f>
        <v>-21745517</v>
      </c>
      <c r="I18" s="39">
        <f t="shared" si="5"/>
        <v>2659918</v>
      </c>
      <c r="J18" s="363">
        <f t="shared" si="2"/>
        <v>-12.232029249982881</v>
      </c>
    </row>
    <row r="19" spans="1:10" s="83" customFormat="1" ht="31.2" x14ac:dyDescent="0.3">
      <c r="A19" s="80" t="s">
        <v>95</v>
      </c>
      <c r="B19" s="39">
        <f t="shared" ref="B19:D19" si="6">SUM(B20)</f>
        <v>29000000</v>
      </c>
      <c r="C19" s="39">
        <f t="shared" si="6"/>
        <v>31570618</v>
      </c>
      <c r="D19" s="39">
        <f t="shared" si="6"/>
        <v>31570618</v>
      </c>
      <c r="E19" s="368">
        <f t="shared" si="1"/>
        <v>100</v>
      </c>
      <c r="F19" s="80" t="s">
        <v>96</v>
      </c>
      <c r="G19" s="39">
        <f t="shared" ref="G19:I19" si="7">SUM(G20:G21)</f>
        <v>2147175</v>
      </c>
      <c r="H19" s="39">
        <f t="shared" si="7"/>
        <v>2230867</v>
      </c>
      <c r="I19" s="39">
        <f t="shared" si="7"/>
        <v>1990718</v>
      </c>
      <c r="J19" s="363">
        <f t="shared" si="2"/>
        <v>89.235171796436092</v>
      </c>
    </row>
    <row r="20" spans="1:10" x14ac:dyDescent="0.3">
      <c r="A20" s="361" t="s">
        <v>97</v>
      </c>
      <c r="B20" s="38">
        <f>'5.sz.tábla'!B78</f>
        <v>29000000</v>
      </c>
      <c r="C20" s="38">
        <f>'5.sz.tábla'!C78</f>
        <v>31570618</v>
      </c>
      <c r="D20" s="38">
        <f>'5.sz.tábla'!D78</f>
        <v>31570618</v>
      </c>
      <c r="E20" s="367">
        <f t="shared" si="1"/>
        <v>100</v>
      </c>
      <c r="F20" s="361" t="s">
        <v>190</v>
      </c>
      <c r="G20" s="38">
        <f>'4.sz.tábla'!B37</f>
        <v>2147175</v>
      </c>
      <c r="H20" s="38">
        <f>'4.sz.tábla'!C37</f>
        <v>2230867</v>
      </c>
      <c r="I20" s="38">
        <f>'4.sz.tábla'!D37</f>
        <v>1990718</v>
      </c>
      <c r="J20" s="359">
        <f t="shared" si="2"/>
        <v>89.235171796436092</v>
      </c>
    </row>
    <row r="21" spans="1:10" s="83" customFormat="1" ht="31.2" x14ac:dyDescent="0.3">
      <c r="A21" s="80" t="s">
        <v>98</v>
      </c>
      <c r="B21" s="39">
        <f t="shared" ref="B21:D21" si="8">SUM(B22:B25)</f>
        <v>1040942</v>
      </c>
      <c r="C21" s="39">
        <f t="shared" si="8"/>
        <v>2055527</v>
      </c>
      <c r="D21" s="39">
        <f t="shared" si="8"/>
        <v>1815378</v>
      </c>
      <c r="E21" s="368">
        <f t="shared" si="1"/>
        <v>88.316913375499325</v>
      </c>
      <c r="F21" s="39" t="s">
        <v>191</v>
      </c>
      <c r="G21" s="39"/>
      <c r="H21" s="79"/>
      <c r="I21" s="79"/>
      <c r="J21" s="79"/>
    </row>
    <row r="22" spans="1:10" x14ac:dyDescent="0.3">
      <c r="A22" s="361" t="s">
        <v>99</v>
      </c>
      <c r="B22" s="38"/>
      <c r="C22" s="38"/>
      <c r="D22" s="38"/>
      <c r="E22" s="367"/>
      <c r="F22" s="361" t="s">
        <v>192</v>
      </c>
      <c r="G22" s="79"/>
      <c r="H22" s="79"/>
      <c r="I22" s="79"/>
      <c r="J22" s="79"/>
    </row>
    <row r="23" spans="1:10" x14ac:dyDescent="0.3">
      <c r="A23" s="361" t="s">
        <v>100</v>
      </c>
      <c r="B23" s="38"/>
      <c r="C23" s="38"/>
      <c r="D23" s="38"/>
      <c r="E23" s="367"/>
      <c r="F23" s="370"/>
      <c r="G23" s="79"/>
      <c r="H23" s="79"/>
      <c r="I23" s="79"/>
      <c r="J23" s="79"/>
    </row>
    <row r="24" spans="1:10" x14ac:dyDescent="0.3">
      <c r="A24" s="361" t="s">
        <v>221</v>
      </c>
      <c r="B24" s="38">
        <f>'5.sz.tábla'!B85</f>
        <v>1040942</v>
      </c>
      <c r="C24" s="38">
        <f>'5.sz.tábla'!C85</f>
        <v>2055527</v>
      </c>
      <c r="D24" s="38">
        <f>'5.sz.tábla'!D85</f>
        <v>1815378</v>
      </c>
      <c r="E24" s="367">
        <f t="shared" si="1"/>
        <v>88.316913375499325</v>
      </c>
      <c r="F24" s="370"/>
      <c r="G24" s="79"/>
      <c r="H24" s="79"/>
      <c r="I24" s="79"/>
      <c r="J24" s="79"/>
    </row>
    <row r="25" spans="1:10" x14ac:dyDescent="0.3">
      <c r="A25" s="361" t="s">
        <v>237</v>
      </c>
      <c r="B25" s="38">
        <f>'5.sz.tábla'!B84</f>
        <v>0</v>
      </c>
      <c r="C25" s="38">
        <f>'5.sz.tábla'!C84</f>
        <v>0</v>
      </c>
      <c r="D25" s="38">
        <f>'5.sz.tábla'!D84</f>
        <v>0</v>
      </c>
      <c r="E25" s="367"/>
      <c r="F25" s="370"/>
      <c r="G25" s="79"/>
      <c r="H25" s="79"/>
      <c r="I25" s="79"/>
      <c r="J25" s="79"/>
    </row>
    <row r="26" spans="1:10" x14ac:dyDescent="0.3">
      <c r="A26" s="364" t="s">
        <v>101</v>
      </c>
      <c r="B26" s="39">
        <f t="shared" ref="B26:D26" si="9">B17+B19+B21</f>
        <v>96351645</v>
      </c>
      <c r="C26" s="39">
        <f t="shared" si="9"/>
        <v>103324386</v>
      </c>
      <c r="D26" s="39">
        <f t="shared" si="9"/>
        <v>105601074</v>
      </c>
      <c r="E26" s="369">
        <f t="shared" si="1"/>
        <v>102.20343724084651</v>
      </c>
      <c r="F26" s="364" t="s">
        <v>102</v>
      </c>
      <c r="G26" s="365">
        <f t="shared" ref="G26:I26" si="10">G19+G17</f>
        <v>86883544</v>
      </c>
      <c r="H26" s="39">
        <f t="shared" si="10"/>
        <v>93674625</v>
      </c>
      <c r="I26" s="39">
        <f t="shared" si="10"/>
        <v>71545878</v>
      </c>
      <c r="J26" s="366">
        <f t="shared" ref="J26" si="11">I26/H26*100</f>
        <v>76.377010316294303</v>
      </c>
    </row>
    <row r="27" spans="1:10" x14ac:dyDescent="0.3">
      <c r="E27" s="349"/>
    </row>
    <row r="28" spans="1:10" ht="15.75" customHeight="1" x14ac:dyDescent="0.3">
      <c r="A28" s="540" t="s">
        <v>840</v>
      </c>
      <c r="B28" s="540"/>
      <c r="C28" s="540"/>
      <c r="D28" s="540"/>
      <c r="E28" s="540"/>
      <c r="F28" s="540"/>
      <c r="G28" s="540"/>
      <c r="H28" s="540"/>
      <c r="I28" s="540"/>
      <c r="J28" s="540"/>
    </row>
    <row r="30" spans="1:10" s="74" customFormat="1" ht="46.8" x14ac:dyDescent="0.3">
      <c r="A30" s="80" t="s">
        <v>103</v>
      </c>
      <c r="B30" s="356" t="str">
        <f>'4.sz.tábla'!B6</f>
        <v>2019. évi eredeti előirányzat</v>
      </c>
      <c r="C30" s="356" t="str">
        <f>'4.sz.tábla'!C6</f>
        <v>2019. évi módosított előirányzat IV.</v>
      </c>
      <c r="D30" s="356" t="str">
        <f>'4.sz.tábla'!D6</f>
        <v>2019. évi teljesítés</v>
      </c>
      <c r="E30" s="357" t="s">
        <v>398</v>
      </c>
      <c r="F30" s="80" t="s">
        <v>104</v>
      </c>
      <c r="G30" s="356" t="str">
        <f>B30</f>
        <v>2019. évi eredeti előirányzat</v>
      </c>
      <c r="H30" s="356" t="str">
        <f t="shared" ref="H30:I30" si="12">C30</f>
        <v>2019. évi módosított előirányzat IV.</v>
      </c>
      <c r="I30" s="356" t="str">
        <f t="shared" si="12"/>
        <v>2019. évi teljesítés</v>
      </c>
      <c r="J30" s="357" t="s">
        <v>398</v>
      </c>
    </row>
    <row r="31" spans="1:10" ht="31.2" x14ac:dyDescent="0.3">
      <c r="A31" s="360" t="s">
        <v>105</v>
      </c>
      <c r="B31" s="38">
        <f>'4.sz.tábla'!B8</f>
        <v>0</v>
      </c>
      <c r="C31" s="38">
        <f>'4.sz.tábla'!C8</f>
        <v>105324561</v>
      </c>
      <c r="D31" s="38">
        <f>'4.sz.tábla'!D8</f>
        <v>105309578</v>
      </c>
      <c r="E31" s="435">
        <v>100</v>
      </c>
      <c r="F31" s="361" t="s">
        <v>106</v>
      </c>
      <c r="G31" s="38">
        <f>'4.sz.tábla'!B27</f>
        <v>7333211</v>
      </c>
      <c r="H31" s="38">
        <f>'4.sz.tábla'!C27</f>
        <v>17811432</v>
      </c>
      <c r="I31" s="38">
        <f>'4.sz.tábla'!D27</f>
        <v>7623178</v>
      </c>
      <c r="J31" s="435">
        <f t="shared" ref="J31:J46" si="13">I31/H31*100</f>
        <v>42.79935493114759</v>
      </c>
    </row>
    <row r="32" spans="1:10" x14ac:dyDescent="0.3">
      <c r="A32" s="361" t="s">
        <v>107</v>
      </c>
      <c r="B32" s="38">
        <v>0</v>
      </c>
      <c r="C32" s="38">
        <f>'4.sz.tábla'!C11:G11</f>
        <v>5000000</v>
      </c>
      <c r="D32" s="38">
        <f>'4.sz.tábla'!D11:H11</f>
        <v>5165748</v>
      </c>
      <c r="E32" s="435">
        <f t="shared" ref="E32" si="14">D32/C32*100</f>
        <v>103.31496</v>
      </c>
      <c r="F32" s="361" t="s">
        <v>108</v>
      </c>
      <c r="G32" s="38"/>
      <c r="H32" s="38"/>
      <c r="I32" s="38"/>
      <c r="J32" s="435"/>
    </row>
    <row r="33" spans="1:10" x14ac:dyDescent="0.3">
      <c r="A33" s="361" t="s">
        <v>109</v>
      </c>
      <c r="B33" s="38">
        <f>'4.sz.tábla'!B13</f>
        <v>0</v>
      </c>
      <c r="C33" s="38">
        <f>'4.sz.tábla'!C13</f>
        <v>0</v>
      </c>
      <c r="D33" s="38">
        <f>'4.sz.tábla'!D13</f>
        <v>0</v>
      </c>
      <c r="E33" s="435">
        <v>0</v>
      </c>
      <c r="F33" s="361" t="s">
        <v>110</v>
      </c>
      <c r="G33" s="38">
        <f>'4.sz.tábla'!B28</f>
        <v>2070600</v>
      </c>
      <c r="H33" s="38">
        <f>'4.sz.tábla'!C28</f>
        <v>102098600</v>
      </c>
      <c r="I33" s="38">
        <f>'4.sz.tábla'!D28</f>
        <v>8817541</v>
      </c>
      <c r="J33" s="435">
        <f t="shared" si="13"/>
        <v>8.636299616253309</v>
      </c>
    </row>
    <row r="34" spans="1:10" x14ac:dyDescent="0.3">
      <c r="A34" s="361"/>
      <c r="B34" s="79"/>
      <c r="C34" s="79"/>
      <c r="D34" s="79"/>
      <c r="E34" s="79"/>
      <c r="F34" s="361" t="s">
        <v>111</v>
      </c>
      <c r="G34" s="38">
        <f>SUM(G35:G38)</f>
        <v>64290</v>
      </c>
      <c r="H34" s="38">
        <f t="shared" ref="H34:I34" si="15">SUM(H35:H38)</f>
        <v>64290</v>
      </c>
      <c r="I34" s="38">
        <f t="shared" si="15"/>
        <v>64290</v>
      </c>
      <c r="J34" s="435">
        <f t="shared" si="13"/>
        <v>100</v>
      </c>
    </row>
    <row r="35" spans="1:10" ht="31.2" x14ac:dyDescent="0.3">
      <c r="A35" s="361"/>
      <c r="B35" s="79"/>
      <c r="C35" s="79"/>
      <c r="D35" s="79"/>
      <c r="E35" s="79"/>
      <c r="F35" s="361" t="s">
        <v>112</v>
      </c>
      <c r="G35" s="38"/>
      <c r="H35" s="38"/>
      <c r="I35" s="38"/>
      <c r="J35" s="435"/>
    </row>
    <row r="36" spans="1:10" ht="31.2" x14ac:dyDescent="0.3">
      <c r="A36" s="361"/>
      <c r="B36" s="79"/>
      <c r="C36" s="79"/>
      <c r="D36" s="79"/>
      <c r="E36" s="79"/>
      <c r="F36" s="492" t="s">
        <v>113</v>
      </c>
      <c r="G36" s="38">
        <f>'8.sz.tábla '!B35</f>
        <v>64290</v>
      </c>
      <c r="H36" s="38">
        <f>'8.sz.tábla '!C35</f>
        <v>64290</v>
      </c>
      <c r="I36" s="38">
        <f>'8.sz.tábla '!D35</f>
        <v>64290</v>
      </c>
      <c r="J36" s="435">
        <f t="shared" si="13"/>
        <v>100</v>
      </c>
    </row>
    <row r="37" spans="1:10" ht="31.2" x14ac:dyDescent="0.3">
      <c r="A37" s="361"/>
      <c r="B37" s="79"/>
      <c r="C37" s="79"/>
      <c r="D37" s="79"/>
      <c r="E37" s="79"/>
      <c r="F37" s="361" t="s">
        <v>193</v>
      </c>
      <c r="G37" s="84"/>
      <c r="H37" s="79"/>
      <c r="I37" s="79"/>
      <c r="J37" s="435"/>
    </row>
    <row r="38" spans="1:10" ht="31.2" x14ac:dyDescent="0.3">
      <c r="A38" s="361"/>
      <c r="B38" s="79"/>
      <c r="C38" s="79"/>
      <c r="D38" s="79"/>
      <c r="E38" s="79"/>
      <c r="F38" s="361" t="s">
        <v>114</v>
      </c>
      <c r="G38" s="84"/>
      <c r="H38" s="79"/>
      <c r="I38" s="79"/>
      <c r="J38" s="435"/>
    </row>
    <row r="39" spans="1:10" s="83" customFormat="1" x14ac:dyDescent="0.3">
      <c r="A39" s="80" t="s">
        <v>115</v>
      </c>
      <c r="B39" s="81">
        <f>SUM(B31:B37)</f>
        <v>0</v>
      </c>
      <c r="C39" s="39">
        <f t="shared" ref="C39:D39" si="16">SUM(C31:C37)</f>
        <v>110324561</v>
      </c>
      <c r="D39" s="39">
        <f t="shared" si="16"/>
        <v>110475326</v>
      </c>
      <c r="E39" s="366">
        <f t="shared" ref="E39" si="17">D39/C39*100</f>
        <v>100.13665588028036</v>
      </c>
      <c r="F39" s="80" t="s">
        <v>116</v>
      </c>
      <c r="G39" s="39">
        <f>SUM(G31:G34)</f>
        <v>9468101</v>
      </c>
      <c r="H39" s="39">
        <f>SUM(H31:H34)</f>
        <v>119974322</v>
      </c>
      <c r="I39" s="39">
        <f t="shared" ref="I39" si="18">SUM(I31:I34)</f>
        <v>16505009</v>
      </c>
      <c r="J39" s="366">
        <f t="shared" si="13"/>
        <v>13.757117960624941</v>
      </c>
    </row>
    <row r="40" spans="1:10" s="83" customFormat="1" x14ac:dyDescent="0.3">
      <c r="A40" s="80" t="s">
        <v>117</v>
      </c>
      <c r="B40" s="81"/>
      <c r="C40" s="81"/>
      <c r="D40" s="81"/>
      <c r="E40" s="81"/>
      <c r="F40" s="80" t="s">
        <v>118</v>
      </c>
      <c r="G40" s="39">
        <f>B39-G39</f>
        <v>-9468101</v>
      </c>
      <c r="H40" s="39">
        <f>C39-H39</f>
        <v>-9649761</v>
      </c>
      <c r="I40" s="39">
        <f>D39-I39</f>
        <v>93970317</v>
      </c>
      <c r="J40" s="366">
        <f t="shared" si="13"/>
        <v>-973.80978658435174</v>
      </c>
    </row>
    <row r="41" spans="1:10" s="83" customFormat="1" ht="31.2" x14ac:dyDescent="0.3">
      <c r="A41" s="80" t="s">
        <v>119</v>
      </c>
      <c r="B41" s="81"/>
      <c r="C41" s="81"/>
      <c r="D41" s="81"/>
      <c r="E41" s="81"/>
      <c r="F41" s="80" t="s">
        <v>120</v>
      </c>
      <c r="G41" s="82">
        <f>SUM(G42:G43)</f>
        <v>0</v>
      </c>
      <c r="H41" s="81"/>
      <c r="I41" s="81"/>
      <c r="J41" s="435"/>
    </row>
    <row r="42" spans="1:10" x14ac:dyDescent="0.3">
      <c r="A42" s="361" t="s">
        <v>121</v>
      </c>
      <c r="B42" s="79">
        <v>0</v>
      </c>
      <c r="C42" s="79">
        <v>0</v>
      </c>
      <c r="D42" s="79">
        <v>0</v>
      </c>
      <c r="E42" s="79">
        <v>0</v>
      </c>
      <c r="F42" s="361" t="s">
        <v>122</v>
      </c>
      <c r="G42" s="84"/>
      <c r="H42" s="79"/>
      <c r="I42" s="79"/>
      <c r="J42" s="435"/>
    </row>
    <row r="43" spans="1:10" ht="31.2" x14ac:dyDescent="0.3">
      <c r="A43" s="80" t="s">
        <v>123</v>
      </c>
      <c r="B43" s="81">
        <f>SUM(B44:B45)</f>
        <v>0</v>
      </c>
      <c r="C43" s="81">
        <f t="shared" ref="C43:D43" si="19">SUM(C44:C45)</f>
        <v>0</v>
      </c>
      <c r="D43" s="81">
        <f t="shared" si="19"/>
        <v>0</v>
      </c>
      <c r="E43" s="81">
        <v>0</v>
      </c>
      <c r="F43" s="361" t="s">
        <v>124</v>
      </c>
      <c r="G43" s="84"/>
      <c r="H43" s="79"/>
      <c r="I43" s="79"/>
      <c r="J43" s="435"/>
    </row>
    <row r="44" spans="1:10" x14ac:dyDescent="0.3">
      <c r="A44" s="361" t="s">
        <v>125</v>
      </c>
      <c r="B44" s="79"/>
      <c r="C44" s="79"/>
      <c r="D44" s="79"/>
      <c r="E44" s="79"/>
      <c r="F44" s="361" t="s">
        <v>189</v>
      </c>
      <c r="G44" s="84"/>
      <c r="H44" s="79"/>
      <c r="I44" s="79"/>
      <c r="J44" s="435"/>
    </row>
    <row r="45" spans="1:10" x14ac:dyDescent="0.3">
      <c r="A45" s="361" t="s">
        <v>126</v>
      </c>
      <c r="B45" s="79"/>
      <c r="C45" s="79"/>
      <c r="D45" s="79"/>
      <c r="E45" s="79"/>
      <c r="F45" s="361"/>
      <c r="G45" s="84"/>
      <c r="H45" s="79"/>
      <c r="I45" s="79"/>
      <c r="J45" s="435"/>
    </row>
    <row r="46" spans="1:10" s="83" customFormat="1" x14ac:dyDescent="0.3">
      <c r="A46" s="80" t="s">
        <v>127</v>
      </c>
      <c r="B46" s="81">
        <f>B39+B41+B43</f>
        <v>0</v>
      </c>
      <c r="C46" s="39">
        <f t="shared" ref="C46:D46" si="20">C39+C41+C43</f>
        <v>110324561</v>
      </c>
      <c r="D46" s="39">
        <f t="shared" si="20"/>
        <v>110475326</v>
      </c>
      <c r="E46" s="366">
        <f t="shared" ref="E46" si="21">D46/C46*100</f>
        <v>100.13665588028036</v>
      </c>
      <c r="F46" s="80" t="s">
        <v>128</v>
      </c>
      <c r="G46" s="39">
        <f>G39+G41</f>
        <v>9468101</v>
      </c>
      <c r="H46" s="39">
        <f>H39+H41</f>
        <v>119974322</v>
      </c>
      <c r="I46" s="39">
        <f t="shared" ref="I46" si="22">I39+I41</f>
        <v>16505009</v>
      </c>
      <c r="J46" s="366">
        <f t="shared" si="13"/>
        <v>13.757117960624941</v>
      </c>
    </row>
    <row r="47" spans="1:10" x14ac:dyDescent="0.3">
      <c r="A47" s="86"/>
      <c r="B47" s="85"/>
      <c r="C47" s="85"/>
      <c r="D47" s="85"/>
      <c r="E47" s="85"/>
      <c r="F47" s="86"/>
      <c r="G47" s="85"/>
      <c r="H47" s="85"/>
      <c r="I47" s="85"/>
      <c r="J47" s="85"/>
    </row>
    <row r="48" spans="1:10" ht="15.75" customHeight="1" x14ac:dyDescent="0.3">
      <c r="A48" s="540" t="s">
        <v>839</v>
      </c>
      <c r="B48" s="540"/>
      <c r="C48" s="540"/>
      <c r="D48" s="540"/>
      <c r="E48" s="540"/>
      <c r="F48" s="540"/>
      <c r="G48" s="540"/>
      <c r="H48" s="540"/>
      <c r="I48" s="540"/>
      <c r="J48" s="540"/>
    </row>
    <row r="50" spans="1:10" s="74" customFormat="1" ht="46.8" x14ac:dyDescent="0.3">
      <c r="A50" s="80" t="s">
        <v>129</v>
      </c>
      <c r="B50" s="356" t="str">
        <f>B6</f>
        <v>2019. évi eredeti előirányzat</v>
      </c>
      <c r="C50" s="356" t="str">
        <f t="shared" ref="C50:D50" si="23">C6</f>
        <v>2019. évi módosított előirányzat IV.</v>
      </c>
      <c r="D50" s="356" t="str">
        <f t="shared" si="23"/>
        <v>2019. évi teljesítés</v>
      </c>
      <c r="E50" s="357" t="s">
        <v>398</v>
      </c>
      <c r="F50" s="80" t="s">
        <v>130</v>
      </c>
      <c r="G50" s="356" t="str">
        <f>G6</f>
        <v>2019. évi eredeti előirányzat</v>
      </c>
      <c r="H50" s="356" t="str">
        <f t="shared" ref="H50:I50" si="24">H6</f>
        <v>2019. évi módosított előirányzat IV.</v>
      </c>
      <c r="I50" s="356" t="str">
        <f t="shared" si="24"/>
        <v>2019. évi teljesítés</v>
      </c>
      <c r="J50" s="357" t="s">
        <v>398</v>
      </c>
    </row>
    <row r="51" spans="1:10" x14ac:dyDescent="0.3">
      <c r="A51" s="361" t="s">
        <v>131</v>
      </c>
      <c r="B51" s="38">
        <f>B17</f>
        <v>66310703</v>
      </c>
      <c r="C51" s="38">
        <f>C17</f>
        <v>69698241</v>
      </c>
      <c r="D51" s="38">
        <f t="shared" ref="D51" si="25">D17</f>
        <v>72215078</v>
      </c>
      <c r="E51" s="435">
        <f t="shared" ref="E51:E53" si="26">D51/C51*100</f>
        <v>103.61104808943458</v>
      </c>
      <c r="F51" s="361" t="s">
        <v>132</v>
      </c>
      <c r="G51" s="38">
        <f t="shared" ref="G51:I51" si="27">G17</f>
        <v>84736369</v>
      </c>
      <c r="H51" s="38">
        <f t="shared" si="27"/>
        <v>91443758</v>
      </c>
      <c r="I51" s="38">
        <f t="shared" si="27"/>
        <v>69555160</v>
      </c>
      <c r="J51" s="435">
        <f t="shared" ref="J51:J56" si="28">I51/H51*100</f>
        <v>76.063321894535434</v>
      </c>
    </row>
    <row r="52" spans="1:10" x14ac:dyDescent="0.3">
      <c r="A52" s="361" t="s">
        <v>133</v>
      </c>
      <c r="B52" s="79"/>
      <c r="C52" s="38">
        <f>C39</f>
        <v>110324561</v>
      </c>
      <c r="D52" s="38">
        <f t="shared" ref="D52" si="29">D39</f>
        <v>110475326</v>
      </c>
      <c r="E52" s="435">
        <f t="shared" si="26"/>
        <v>100.13665588028036</v>
      </c>
      <c r="F52" s="361" t="s">
        <v>134</v>
      </c>
      <c r="G52" s="38">
        <f t="shared" ref="G52:I52" si="30">G39</f>
        <v>9468101</v>
      </c>
      <c r="H52" s="38">
        <f t="shared" si="30"/>
        <v>119974322</v>
      </c>
      <c r="I52" s="38">
        <f t="shared" si="30"/>
        <v>16505009</v>
      </c>
      <c r="J52" s="435">
        <f t="shared" si="28"/>
        <v>13.757117960624941</v>
      </c>
    </row>
    <row r="53" spans="1:10" s="83" customFormat="1" x14ac:dyDescent="0.3">
      <c r="A53" s="80" t="s">
        <v>8</v>
      </c>
      <c r="B53" s="39">
        <f>SUM(B51:B52)</f>
        <v>66310703</v>
      </c>
      <c r="C53" s="39">
        <f>SUM(C51:C52)</f>
        <v>180022802</v>
      </c>
      <c r="D53" s="39">
        <f t="shared" ref="D53" si="31">SUM(D51:D52)</f>
        <v>182690404</v>
      </c>
      <c r="E53" s="366">
        <f t="shared" si="26"/>
        <v>101.48181339828272</v>
      </c>
      <c r="F53" s="80" t="s">
        <v>20</v>
      </c>
      <c r="G53" s="39">
        <f t="shared" ref="G53:I53" si="32">SUM(G51:G52)</f>
        <v>94204470</v>
      </c>
      <c r="H53" s="39">
        <f t="shared" si="32"/>
        <v>211418080</v>
      </c>
      <c r="I53" s="39">
        <f t="shared" si="32"/>
        <v>86060169</v>
      </c>
      <c r="J53" s="366">
        <f t="shared" si="28"/>
        <v>40.70615389185258</v>
      </c>
    </row>
    <row r="54" spans="1:10" s="83" customFormat="1" x14ac:dyDescent="0.3">
      <c r="A54" s="80" t="s">
        <v>135</v>
      </c>
      <c r="B54" s="82"/>
      <c r="C54" s="39"/>
      <c r="D54" s="39"/>
      <c r="E54" s="39"/>
      <c r="F54" s="80" t="s">
        <v>136</v>
      </c>
      <c r="G54" s="39">
        <f>G53-B53</f>
        <v>27893767</v>
      </c>
      <c r="H54" s="39">
        <f>H53-C53</f>
        <v>31395278</v>
      </c>
      <c r="I54" s="39">
        <f>I53-D53</f>
        <v>-96630235</v>
      </c>
      <c r="J54" s="366">
        <f t="shared" si="28"/>
        <v>-307.7858874191208</v>
      </c>
    </row>
    <row r="55" spans="1:10" s="83" customFormat="1" ht="31.2" x14ac:dyDescent="0.3">
      <c r="A55" s="80" t="s">
        <v>137</v>
      </c>
      <c r="B55" s="39">
        <f>SUM(B56:B57)</f>
        <v>29000000</v>
      </c>
      <c r="C55" s="39">
        <f>SUM(C56:C57)</f>
        <v>31570618</v>
      </c>
      <c r="D55" s="39">
        <f t="shared" ref="D55" si="33">SUM(D56:D57)</f>
        <v>31570618</v>
      </c>
      <c r="E55" s="366">
        <f t="shared" ref="E55:E57" si="34">D55/C55*100</f>
        <v>100</v>
      </c>
      <c r="F55" s="80" t="s">
        <v>138</v>
      </c>
      <c r="G55" s="39">
        <f>SUM(G56:G57)</f>
        <v>2147175</v>
      </c>
      <c r="H55" s="39">
        <f>SUM(H56:H57)</f>
        <v>2230867</v>
      </c>
      <c r="I55" s="39">
        <f t="shared" ref="I55" si="35">SUM(I56:I57)</f>
        <v>1990718</v>
      </c>
      <c r="J55" s="366">
        <f t="shared" si="28"/>
        <v>89.235171796436092</v>
      </c>
    </row>
    <row r="56" spans="1:10" ht="31.2" x14ac:dyDescent="0.3">
      <c r="A56" s="361" t="s">
        <v>95</v>
      </c>
      <c r="B56" s="38">
        <f>'5.sz.tábla'!B79</f>
        <v>22884486</v>
      </c>
      <c r="C56" s="38">
        <f>'5.sz.tábla'!C79</f>
        <v>25455104</v>
      </c>
      <c r="D56" s="38">
        <f>'5.sz.tábla'!D79</f>
        <v>25455104</v>
      </c>
      <c r="E56" s="435">
        <f t="shared" si="34"/>
        <v>100</v>
      </c>
      <c r="F56" s="361" t="s">
        <v>139</v>
      </c>
      <c r="G56" s="38">
        <f>G19</f>
        <v>2147175</v>
      </c>
      <c r="H56" s="38">
        <f>H19</f>
        <v>2230867</v>
      </c>
      <c r="I56" s="38">
        <f t="shared" ref="I56" si="36">I19</f>
        <v>1990718</v>
      </c>
      <c r="J56" s="435">
        <f t="shared" si="28"/>
        <v>89.235171796436092</v>
      </c>
    </row>
    <row r="57" spans="1:10" ht="31.2" x14ac:dyDescent="0.3">
      <c r="A57" s="361" t="s">
        <v>119</v>
      </c>
      <c r="B57" s="38">
        <f>'5.sz.tábla'!B80</f>
        <v>6115514</v>
      </c>
      <c r="C57" s="38">
        <f>'5.sz.tábla'!C80</f>
        <v>6115514</v>
      </c>
      <c r="D57" s="38">
        <f>'5.sz.tábla'!D80</f>
        <v>6115514</v>
      </c>
      <c r="E57" s="435">
        <f t="shared" si="34"/>
        <v>100</v>
      </c>
      <c r="F57" s="361" t="s">
        <v>140</v>
      </c>
      <c r="G57" s="38">
        <f>G41</f>
        <v>0</v>
      </c>
      <c r="H57" s="38">
        <v>0</v>
      </c>
      <c r="I57" s="38">
        <v>0</v>
      </c>
      <c r="J57" s="435">
        <v>0</v>
      </c>
    </row>
    <row r="58" spans="1:10" s="83" customFormat="1" x14ac:dyDescent="0.3">
      <c r="A58" s="80" t="s">
        <v>141</v>
      </c>
      <c r="B58" s="39">
        <f>SUM(B59:B60)</f>
        <v>1040942</v>
      </c>
      <c r="C58" s="39">
        <f t="shared" ref="C58:D58" si="37">SUM(C59:C60)</f>
        <v>2055527</v>
      </c>
      <c r="D58" s="39">
        <f t="shared" si="37"/>
        <v>1815378</v>
      </c>
      <c r="E58" s="39"/>
      <c r="F58" s="80"/>
      <c r="G58" s="80"/>
      <c r="H58" s="80"/>
      <c r="I58" s="80"/>
      <c r="J58" s="80"/>
    </row>
    <row r="59" spans="1:10" ht="31.2" x14ac:dyDescent="0.3">
      <c r="A59" s="361" t="s">
        <v>98</v>
      </c>
      <c r="B59" s="38">
        <f>B21</f>
        <v>1040942</v>
      </c>
      <c r="C59" s="38">
        <f>C21</f>
        <v>2055527</v>
      </c>
      <c r="D59" s="38">
        <f t="shared" ref="D59" si="38">D21</f>
        <v>1815378</v>
      </c>
      <c r="E59" s="435">
        <f t="shared" ref="E59" si="39">D59/C59*100</f>
        <v>88.316913375499325</v>
      </c>
      <c r="F59" s="361"/>
      <c r="G59" s="79"/>
      <c r="H59" s="79"/>
      <c r="I59" s="79"/>
      <c r="J59" s="79"/>
    </row>
    <row r="60" spans="1:10" ht="31.2" x14ac:dyDescent="0.3">
      <c r="A60" s="361" t="s">
        <v>123</v>
      </c>
      <c r="B60" s="38">
        <f>B43</f>
        <v>0</v>
      </c>
      <c r="C60" s="38">
        <f>C43</f>
        <v>0</v>
      </c>
      <c r="D60" s="38">
        <f t="shared" ref="D60" si="40">D43</f>
        <v>0</v>
      </c>
      <c r="E60" s="435">
        <v>0</v>
      </c>
      <c r="F60" s="80"/>
      <c r="G60" s="81"/>
      <c r="H60" s="81"/>
      <c r="I60" s="81"/>
      <c r="J60" s="81"/>
    </row>
    <row r="61" spans="1:10" s="83" customFormat="1" x14ac:dyDescent="0.3">
      <c r="A61" s="80" t="s">
        <v>67</v>
      </c>
      <c r="B61" s="39">
        <f>B53+B55+B58</f>
        <v>96351645</v>
      </c>
      <c r="C61" s="39">
        <f>C53+C55+C58</f>
        <v>213648947</v>
      </c>
      <c r="D61" s="39">
        <f t="shared" ref="D61" si="41">D53+D55+D58</f>
        <v>216076400</v>
      </c>
      <c r="E61" s="366">
        <f t="shared" ref="E61" si="42">D61/C61*100</f>
        <v>101.13618767332375</v>
      </c>
      <c r="F61" s="80" t="s">
        <v>142</v>
      </c>
      <c r="G61" s="39">
        <f>G53+G55</f>
        <v>96351645</v>
      </c>
      <c r="H61" s="39">
        <f>H53+H55</f>
        <v>213648947</v>
      </c>
      <c r="I61" s="39">
        <f t="shared" ref="I61" si="43">I53+I55</f>
        <v>88050887</v>
      </c>
      <c r="J61" s="366">
        <f>I61/H61*100</f>
        <v>41.212881334725232</v>
      </c>
    </row>
    <row r="62" spans="1:10" x14ac:dyDescent="0.3">
      <c r="A62" s="74" t="s">
        <v>143</v>
      </c>
      <c r="D62" s="40">
        <f>D61-I61</f>
        <v>128025513</v>
      </c>
    </row>
  </sheetData>
  <sheetProtection selectLockedCells="1" selectUnlockedCells="1"/>
  <mergeCells count="3">
    <mergeCell ref="A4:J4"/>
    <mergeCell ref="A48:J48"/>
    <mergeCell ref="A28:J28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51" firstPageNumber="0" orientation="landscape" r:id="rId1"/>
  <headerFooter alignWithMargins="0">
    <oddHeader>&amp;L&amp;"Times New Roman,Normál"&amp;12Pécsely Község Önkormányzata&amp;C&amp;"Times New Roman,Normál"&amp;12 9. melléklet
az önkormányzat 2019. évi költségvetési gazdálkodási beszámolójáról szóló
9/2020. (VII. 07.) önkormányzati rendeletéhez&amp;R&amp;P. oldal</oddHeader>
  </headerFooter>
  <rowBreaks count="2" manualBreakCount="2">
    <brk id="26" max="7" man="1"/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11</vt:i4>
      </vt:variant>
    </vt:vector>
  </HeadingPairs>
  <TitlesOfParts>
    <vt:vector size="34" baseType="lpstr">
      <vt:lpstr>1.sz.tábla</vt:lpstr>
      <vt:lpstr>2.sz.tábla</vt:lpstr>
      <vt:lpstr>3.sz.tábla</vt:lpstr>
      <vt:lpstr>4.sz.tábla</vt:lpstr>
      <vt:lpstr>5.sz.tábla</vt:lpstr>
      <vt:lpstr>6.tábla</vt:lpstr>
      <vt:lpstr>7. sz. tábla</vt:lpstr>
      <vt:lpstr>8.sz.tábla </vt:lpstr>
      <vt:lpstr>9. sz. tábla </vt:lpstr>
      <vt:lpstr>10. sz. tábla</vt:lpstr>
      <vt:lpstr>11. sz. tábla</vt:lpstr>
      <vt:lpstr>12. sz. tábla1</vt:lpstr>
      <vt:lpstr>13. sz. tábla</vt:lpstr>
      <vt:lpstr>14. sz. tábla</vt:lpstr>
      <vt:lpstr>15.sz.tábla</vt:lpstr>
      <vt:lpstr>15.a.sz.tábla</vt:lpstr>
      <vt:lpstr>15.b.sz.tábla</vt:lpstr>
      <vt:lpstr>16.tábla</vt:lpstr>
      <vt:lpstr>17.tábla</vt:lpstr>
      <vt:lpstr>18.sz.tábla</vt:lpstr>
      <vt:lpstr>19. tábla</vt:lpstr>
      <vt:lpstr>20. tábla</vt:lpstr>
      <vt:lpstr>21.sz. tábla</vt:lpstr>
      <vt:lpstr>'10. sz. tábla'!Nyomtatási_terület</vt:lpstr>
      <vt:lpstr>'13. sz. tábla'!Nyomtatási_terület</vt:lpstr>
      <vt:lpstr>'15.a.sz.tábla'!Nyomtatási_terület</vt:lpstr>
      <vt:lpstr>'18.sz.tábla'!Nyomtatási_terület</vt:lpstr>
      <vt:lpstr>'19. tábla'!Nyomtatási_terület</vt:lpstr>
      <vt:lpstr>'4.sz.tábla'!Nyomtatási_terület</vt:lpstr>
      <vt:lpstr>'5.sz.tábla'!Nyomtatási_terület</vt:lpstr>
      <vt:lpstr>'6.tábla'!Nyomtatási_terület</vt:lpstr>
      <vt:lpstr>'7. sz. tábla'!Nyomtatási_terület</vt:lpstr>
      <vt:lpstr>'8.sz.tábla '!Nyomtatási_terület</vt:lpstr>
      <vt:lpstr>'9. sz. tábla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Fejes Rita</cp:lastModifiedBy>
  <cp:lastPrinted>2020-06-26T07:07:23Z</cp:lastPrinted>
  <dcterms:created xsi:type="dcterms:W3CDTF">2014-05-27T12:51:39Z</dcterms:created>
  <dcterms:modified xsi:type="dcterms:W3CDTF">2020-07-07T13:48:40Z</dcterms:modified>
</cp:coreProperties>
</file>